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40" windowHeight="15420" activeTab="0"/>
  </bookViews>
  <sheets>
    <sheet name="通过初审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<sst xmlns="http://schemas.openxmlformats.org/spreadsheetml/2006/main" count="983" uniqueCount="9">
  <si>
    <t>附件：海口市社会治安综合治理中心公开招聘工作人员
通过初审进入笔试人员名单</t>
  </si>
  <si>
    <t>序号</t>
  </si>
  <si>
    <t>报考号</t>
  </si>
  <si>
    <t>报考岗位</t>
  </si>
  <si>
    <t>姓名</t>
  </si>
  <si>
    <t>0101_管理岗1</t>
  </si>
  <si>
    <t>0102_管理岗2</t>
  </si>
  <si>
    <t>0103_专业技术岗（财务岗）</t>
  </si>
  <si>
    <t>0104_专业技术岗（计算机岗）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</si>
</sst>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1" applyNumberFormat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2" applyNumberFormat="0" applyFill="0" applyAlignment="0" applyProtection="0"/>
    <xf numFmtId="0" fontId="28" fillId="20" borderId="0" applyNumberFormat="0" applyBorder="0" applyAlignment="0" applyProtection="0"/>
    <xf numFmtId="0" fontId="29" fillId="21" borderId="3" applyNumberFormat="0" applyAlignment="0" applyProtection="0"/>
    <xf numFmtId="0" fontId="30" fillId="14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0" fillId="30" borderId="0" applyNumberFormat="0" applyBorder="0" applyAlignment="0" applyProtection="0"/>
    <xf numFmtId="0" fontId="33" fillId="0" borderId="7" applyNumberFormat="0" applyFill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  <xf numFmtId="0" fontId="39" fillId="0" borderId="8" applyNumberFormat="0" applyFill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0"/>
  <sheetViews>
    <sheetView tabSelected="1" workbookViewId="0" topLeftCell="A965">
      <selection activeCell="A1" sqref="A1:D1"/>
    </sheetView>
  </sheetViews>
  <sheetFormatPr defaultColWidth="9.00390625" defaultRowHeight="15"/>
  <cols>
    <col min="2" max="2" width="29.140625" style="0" customWidth="1"/>
    <col min="3" max="3" width="28.28125" style="0" customWidth="1"/>
    <col min="4" max="4" width="20.8515625" style="0" customWidth="1"/>
  </cols>
  <sheetData>
    <row r="1" spans="1:4" ht="55.5" customHeight="1">
      <c r="A1" s="2" t="s">
        <v>0</v>
      </c>
      <c r="B1" s="3"/>
      <c r="C1" s="3"/>
      <c r="D1" s="3"/>
    </row>
    <row r="2" spans="1: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4.5" customHeight="1">
      <c r="A3" s="4">
        <v>1</v>
      </c>
      <c r="B3" s="4" t="str">
        <f>"36502022010209184372455"</f>
        <v>36502022010209184372455</v>
      </c>
      <c r="C3" s="4" t="s">
        <v>5</v>
      </c>
      <c r="D3" s="4" t="str">
        <f>"刘智慧"</f>
        <v>刘智慧</v>
      </c>
    </row>
    <row r="4" spans="1:4" s="1" customFormat="1" ht="34.5" customHeight="1">
      <c r="A4" s="4">
        <v>2</v>
      </c>
      <c r="B4" s="4" t="str">
        <f>"36502022010209192472456"</f>
        <v>36502022010209192472456</v>
      </c>
      <c r="C4" s="4" t="s">
        <v>5</v>
      </c>
      <c r="D4" s="4" t="str">
        <f>"李嘉怡"</f>
        <v>李嘉怡</v>
      </c>
    </row>
    <row r="5" spans="1:4" s="1" customFormat="1" ht="34.5" customHeight="1">
      <c r="A5" s="4">
        <v>3</v>
      </c>
      <c r="B5" s="4" t="str">
        <f>"36502022010210320872547"</f>
        <v>36502022010210320872547</v>
      </c>
      <c r="C5" s="4" t="s">
        <v>5</v>
      </c>
      <c r="D5" s="4" t="str">
        <f>"曾扬文"</f>
        <v>曾扬文</v>
      </c>
    </row>
    <row r="6" spans="1:4" s="1" customFormat="1" ht="34.5" customHeight="1">
      <c r="A6" s="4">
        <v>4</v>
      </c>
      <c r="B6" s="4" t="str">
        <f>"36502022010211012172586"</f>
        <v>36502022010211012172586</v>
      </c>
      <c r="C6" s="4" t="s">
        <v>5</v>
      </c>
      <c r="D6" s="4" t="str">
        <f>"刘帆"</f>
        <v>刘帆</v>
      </c>
    </row>
    <row r="7" spans="1:4" s="1" customFormat="1" ht="34.5" customHeight="1">
      <c r="A7" s="4">
        <v>5</v>
      </c>
      <c r="B7" s="4" t="str">
        <f>"36502022010211023972589"</f>
        <v>36502022010211023972589</v>
      </c>
      <c r="C7" s="4" t="s">
        <v>5</v>
      </c>
      <c r="D7" s="4" t="str">
        <f>"李丽珍"</f>
        <v>李丽珍</v>
      </c>
    </row>
    <row r="8" spans="1:4" s="1" customFormat="1" ht="34.5" customHeight="1">
      <c r="A8" s="4">
        <v>6</v>
      </c>
      <c r="B8" s="4" t="str">
        <f>"36502022010211034272590"</f>
        <v>36502022010211034272590</v>
      </c>
      <c r="C8" s="4" t="s">
        <v>5</v>
      </c>
      <c r="D8" s="4" t="str">
        <f>"刘颖"</f>
        <v>刘颖</v>
      </c>
    </row>
    <row r="9" spans="1:4" s="1" customFormat="1" ht="34.5" customHeight="1">
      <c r="A9" s="4">
        <v>7</v>
      </c>
      <c r="B9" s="4" t="str">
        <f>"36502022010211160272606"</f>
        <v>36502022010211160272606</v>
      </c>
      <c r="C9" s="4" t="s">
        <v>5</v>
      </c>
      <c r="D9" s="4" t="str">
        <f>"李健华"</f>
        <v>李健华</v>
      </c>
    </row>
    <row r="10" spans="1:4" s="1" customFormat="1" ht="34.5" customHeight="1">
      <c r="A10" s="4">
        <v>8</v>
      </c>
      <c r="B10" s="4" t="str">
        <f>"36502022010211530072672"</f>
        <v>36502022010211530072672</v>
      </c>
      <c r="C10" s="4" t="s">
        <v>5</v>
      </c>
      <c r="D10" s="4" t="str">
        <f>"黎源秀"</f>
        <v>黎源秀</v>
      </c>
    </row>
    <row r="11" spans="1:4" s="1" customFormat="1" ht="34.5" customHeight="1">
      <c r="A11" s="4">
        <v>9</v>
      </c>
      <c r="B11" s="4" t="str">
        <f>"36502022010212061172686"</f>
        <v>36502022010212061172686</v>
      </c>
      <c r="C11" s="4" t="s">
        <v>5</v>
      </c>
      <c r="D11" s="4" t="str">
        <f>"蔡良杰"</f>
        <v>蔡良杰</v>
      </c>
    </row>
    <row r="12" spans="1:4" s="1" customFormat="1" ht="34.5" customHeight="1">
      <c r="A12" s="4">
        <v>10</v>
      </c>
      <c r="B12" s="4" t="str">
        <f>"36502022010213251072781"</f>
        <v>36502022010213251072781</v>
      </c>
      <c r="C12" s="4" t="s">
        <v>5</v>
      </c>
      <c r="D12" s="4" t="str">
        <f>"刘爱建"</f>
        <v>刘爱建</v>
      </c>
    </row>
    <row r="13" spans="1:4" s="1" customFormat="1" ht="34.5" customHeight="1">
      <c r="A13" s="4">
        <v>11</v>
      </c>
      <c r="B13" s="4" t="str">
        <f>"36502022010215130072911"</f>
        <v>36502022010215130072911</v>
      </c>
      <c r="C13" s="4" t="s">
        <v>5</v>
      </c>
      <c r="D13" s="4" t="str">
        <f>"沈明远"</f>
        <v>沈明远</v>
      </c>
    </row>
    <row r="14" spans="1:4" s="1" customFormat="1" ht="34.5" customHeight="1">
      <c r="A14" s="4">
        <v>12</v>
      </c>
      <c r="B14" s="4" t="str">
        <f>"36502022010215294372931"</f>
        <v>36502022010215294372931</v>
      </c>
      <c r="C14" s="4" t="s">
        <v>5</v>
      </c>
      <c r="D14" s="4" t="str">
        <f>"符雪柔"</f>
        <v>符雪柔</v>
      </c>
    </row>
    <row r="15" spans="1:4" s="1" customFormat="1" ht="34.5" customHeight="1">
      <c r="A15" s="4">
        <v>13</v>
      </c>
      <c r="B15" s="4" t="str">
        <f>"36502022010215370772937"</f>
        <v>36502022010215370772937</v>
      </c>
      <c r="C15" s="4" t="s">
        <v>5</v>
      </c>
      <c r="D15" s="4" t="str">
        <f>"陈宏杰"</f>
        <v>陈宏杰</v>
      </c>
    </row>
    <row r="16" spans="1:4" s="1" customFormat="1" ht="34.5" customHeight="1">
      <c r="A16" s="4">
        <v>14</v>
      </c>
      <c r="B16" s="4" t="str">
        <f>"36502022010218183973112"</f>
        <v>36502022010218183973112</v>
      </c>
      <c r="C16" s="4" t="s">
        <v>5</v>
      </c>
      <c r="D16" s="4" t="str">
        <f>"蒋树娜"</f>
        <v>蒋树娜</v>
      </c>
    </row>
    <row r="17" spans="1:4" s="1" customFormat="1" ht="34.5" customHeight="1">
      <c r="A17" s="4">
        <v>15</v>
      </c>
      <c r="B17" s="4" t="str">
        <f>"36502022010219455073198"</f>
        <v>36502022010219455073198</v>
      </c>
      <c r="C17" s="4" t="s">
        <v>5</v>
      </c>
      <c r="D17" s="4" t="str">
        <f>"张金梅"</f>
        <v>张金梅</v>
      </c>
    </row>
    <row r="18" spans="1:4" s="1" customFormat="1" ht="34.5" customHeight="1">
      <c r="A18" s="4">
        <v>16</v>
      </c>
      <c r="B18" s="4" t="str">
        <f>"36502022010220535873275"</f>
        <v>36502022010220535873275</v>
      </c>
      <c r="C18" s="4" t="s">
        <v>5</v>
      </c>
      <c r="D18" s="4" t="str">
        <f>"吴夏蕊"</f>
        <v>吴夏蕊</v>
      </c>
    </row>
    <row r="19" spans="1:4" s="1" customFormat="1" ht="34.5" customHeight="1">
      <c r="A19" s="4">
        <v>17</v>
      </c>
      <c r="B19" s="4" t="str">
        <f>"36502022010221191273301"</f>
        <v>36502022010221191273301</v>
      </c>
      <c r="C19" s="4" t="s">
        <v>5</v>
      </c>
      <c r="D19" s="4" t="str">
        <f>"彭昌美"</f>
        <v>彭昌美</v>
      </c>
    </row>
    <row r="20" spans="1:4" s="1" customFormat="1" ht="34.5" customHeight="1">
      <c r="A20" s="4">
        <v>18</v>
      </c>
      <c r="B20" s="4" t="str">
        <f>"36502022010221211373303"</f>
        <v>36502022010221211373303</v>
      </c>
      <c r="C20" s="4" t="s">
        <v>5</v>
      </c>
      <c r="D20" s="4" t="str">
        <f>"王子铭"</f>
        <v>王子铭</v>
      </c>
    </row>
    <row r="21" spans="1:4" s="1" customFormat="1" ht="34.5" customHeight="1">
      <c r="A21" s="4">
        <v>19</v>
      </c>
      <c r="B21" s="4" t="str">
        <f>"36502022010221560273352"</f>
        <v>36502022010221560273352</v>
      </c>
      <c r="C21" s="4" t="s">
        <v>5</v>
      </c>
      <c r="D21" s="4" t="str">
        <f>"邱名鼎"</f>
        <v>邱名鼎</v>
      </c>
    </row>
    <row r="22" spans="1:4" s="1" customFormat="1" ht="34.5" customHeight="1">
      <c r="A22" s="4">
        <v>20</v>
      </c>
      <c r="B22" s="4" t="str">
        <f>"36502022010223361173429"</f>
        <v>36502022010223361173429</v>
      </c>
      <c r="C22" s="4" t="s">
        <v>5</v>
      </c>
      <c r="D22" s="4" t="str">
        <f>"谢盼盼"</f>
        <v>谢盼盼</v>
      </c>
    </row>
    <row r="23" spans="1:4" s="1" customFormat="1" ht="34.5" customHeight="1">
      <c r="A23" s="4">
        <v>21</v>
      </c>
      <c r="B23" s="4" t="str">
        <f>"36502022010300462673457"</f>
        <v>36502022010300462673457</v>
      </c>
      <c r="C23" s="4" t="s">
        <v>5</v>
      </c>
      <c r="D23" s="4" t="str">
        <f>"陈积姑"</f>
        <v>陈积姑</v>
      </c>
    </row>
    <row r="24" spans="1:4" s="1" customFormat="1" ht="34.5" customHeight="1">
      <c r="A24" s="4">
        <v>22</v>
      </c>
      <c r="B24" s="4" t="str">
        <f>"36502022010308001773481"</f>
        <v>36502022010308001773481</v>
      </c>
      <c r="C24" s="4" t="s">
        <v>5</v>
      </c>
      <c r="D24" s="4" t="str">
        <f>"莫其文"</f>
        <v>莫其文</v>
      </c>
    </row>
    <row r="25" spans="1:4" s="1" customFormat="1" ht="34.5" customHeight="1">
      <c r="A25" s="4">
        <v>23</v>
      </c>
      <c r="B25" s="4" t="str">
        <f>"36502022010308501873609"</f>
        <v>36502022010308501873609</v>
      </c>
      <c r="C25" s="4" t="s">
        <v>5</v>
      </c>
      <c r="D25" s="4" t="str">
        <f>"陈春玮"</f>
        <v>陈春玮</v>
      </c>
    </row>
    <row r="26" spans="1:4" s="1" customFormat="1" ht="34.5" customHeight="1">
      <c r="A26" s="4">
        <v>24</v>
      </c>
      <c r="B26" s="4" t="str">
        <f>"36502022010309400273843"</f>
        <v>36502022010309400273843</v>
      </c>
      <c r="C26" s="4" t="s">
        <v>5</v>
      </c>
      <c r="D26" s="4" t="str">
        <f>"杜琪琪"</f>
        <v>杜琪琪</v>
      </c>
    </row>
    <row r="27" spans="1:4" s="1" customFormat="1" ht="34.5" customHeight="1">
      <c r="A27" s="4">
        <v>25</v>
      </c>
      <c r="B27" s="4" t="str">
        <f>"36502022010310030673949"</f>
        <v>36502022010310030673949</v>
      </c>
      <c r="C27" s="4" t="s">
        <v>5</v>
      </c>
      <c r="D27" s="4" t="str">
        <f>"张耀夫"</f>
        <v>张耀夫</v>
      </c>
    </row>
    <row r="28" spans="1:4" s="1" customFormat="1" ht="34.5" customHeight="1">
      <c r="A28" s="4">
        <v>26</v>
      </c>
      <c r="B28" s="4" t="str">
        <f>"36502022010310093973989"</f>
        <v>36502022010310093973989</v>
      </c>
      <c r="C28" s="4" t="s">
        <v>5</v>
      </c>
      <c r="D28" s="4" t="str">
        <f>"吴育富"</f>
        <v>吴育富</v>
      </c>
    </row>
    <row r="29" spans="1:4" s="1" customFormat="1" ht="34.5" customHeight="1">
      <c r="A29" s="4">
        <v>27</v>
      </c>
      <c r="B29" s="4" t="str">
        <f>"36502022010310332574135"</f>
        <v>36502022010310332574135</v>
      </c>
      <c r="C29" s="4" t="s">
        <v>5</v>
      </c>
      <c r="D29" s="4" t="str">
        <f>"张梓轩"</f>
        <v>张梓轩</v>
      </c>
    </row>
    <row r="30" spans="1:4" s="1" customFormat="1" ht="34.5" customHeight="1">
      <c r="A30" s="4">
        <v>28</v>
      </c>
      <c r="B30" s="4" t="str">
        <f>"36502022010313043974878"</f>
        <v>36502022010313043974878</v>
      </c>
      <c r="C30" s="4" t="s">
        <v>5</v>
      </c>
      <c r="D30" s="4" t="str">
        <f>"郭秀民"</f>
        <v>郭秀民</v>
      </c>
    </row>
    <row r="31" spans="1:4" s="1" customFormat="1" ht="34.5" customHeight="1">
      <c r="A31" s="4">
        <v>29</v>
      </c>
      <c r="B31" s="4" t="str">
        <f>"36502022010313191274938"</f>
        <v>36502022010313191274938</v>
      </c>
      <c r="C31" s="4" t="s">
        <v>5</v>
      </c>
      <c r="D31" s="4" t="str">
        <f>"王梓先"</f>
        <v>王梓先</v>
      </c>
    </row>
    <row r="32" spans="1:4" s="1" customFormat="1" ht="34.5" customHeight="1">
      <c r="A32" s="4">
        <v>30</v>
      </c>
      <c r="B32" s="4" t="str">
        <f>"36502022010314240775176"</f>
        <v>36502022010314240775176</v>
      </c>
      <c r="C32" s="4" t="s">
        <v>5</v>
      </c>
      <c r="D32" s="4" t="str">
        <f>"林发诚"</f>
        <v>林发诚</v>
      </c>
    </row>
    <row r="33" spans="1:4" s="1" customFormat="1" ht="34.5" customHeight="1">
      <c r="A33" s="4">
        <v>31</v>
      </c>
      <c r="B33" s="4" t="str">
        <f>"36502022010316392275659"</f>
        <v>36502022010316392275659</v>
      </c>
      <c r="C33" s="4" t="s">
        <v>5</v>
      </c>
      <c r="D33" s="4" t="str">
        <f>"周可迎"</f>
        <v>周可迎</v>
      </c>
    </row>
    <row r="34" spans="1:4" s="1" customFormat="1" ht="34.5" customHeight="1">
      <c r="A34" s="4">
        <v>32</v>
      </c>
      <c r="B34" s="4" t="str">
        <f>"36502022010318405776036"</f>
        <v>36502022010318405776036</v>
      </c>
      <c r="C34" s="4" t="s">
        <v>5</v>
      </c>
      <c r="D34" s="4" t="str">
        <f>"陈莹"</f>
        <v>陈莹</v>
      </c>
    </row>
    <row r="35" spans="1:4" s="1" customFormat="1" ht="34.5" customHeight="1">
      <c r="A35" s="4">
        <v>33</v>
      </c>
      <c r="B35" s="4" t="str">
        <f>"36502022010318532976084"</f>
        <v>36502022010318532976084</v>
      </c>
      <c r="C35" s="4" t="s">
        <v>5</v>
      </c>
      <c r="D35" s="4" t="str">
        <f>"洪乙铭"</f>
        <v>洪乙铭</v>
      </c>
    </row>
    <row r="36" spans="1:4" s="1" customFormat="1" ht="34.5" customHeight="1">
      <c r="A36" s="4">
        <v>34</v>
      </c>
      <c r="B36" s="4" t="str">
        <f>"36502022010322445976811"</f>
        <v>36502022010322445976811</v>
      </c>
      <c r="C36" s="4" t="s">
        <v>5</v>
      </c>
      <c r="D36" s="4" t="str">
        <f>"王永秀"</f>
        <v>王永秀</v>
      </c>
    </row>
    <row r="37" spans="1:4" s="1" customFormat="1" ht="34.5" customHeight="1">
      <c r="A37" s="4">
        <v>35</v>
      </c>
      <c r="B37" s="4" t="str">
        <f>"36502022010408153277142"</f>
        <v>36502022010408153277142</v>
      </c>
      <c r="C37" s="4" t="s">
        <v>5</v>
      </c>
      <c r="D37" s="4" t="str">
        <f>"刘霞泉"</f>
        <v>刘霞泉</v>
      </c>
    </row>
    <row r="38" spans="1:4" s="1" customFormat="1" ht="34.5" customHeight="1">
      <c r="A38" s="4">
        <v>36</v>
      </c>
      <c r="B38" s="4" t="str">
        <f>"36502022010408525777340"</f>
        <v>36502022010408525777340</v>
      </c>
      <c r="C38" s="4" t="s">
        <v>5</v>
      </c>
      <c r="D38" s="4" t="str">
        <f>"李建丽"</f>
        <v>李建丽</v>
      </c>
    </row>
    <row r="39" spans="1:4" s="1" customFormat="1" ht="34.5" customHeight="1">
      <c r="A39" s="4">
        <v>37</v>
      </c>
      <c r="B39" s="4" t="str">
        <f>"36502022010409065477439"</f>
        <v>36502022010409065477439</v>
      </c>
      <c r="C39" s="4" t="s">
        <v>5</v>
      </c>
      <c r="D39" s="4" t="str">
        <f>"符应鲜"</f>
        <v>符应鲜</v>
      </c>
    </row>
    <row r="40" spans="1:4" s="1" customFormat="1" ht="34.5" customHeight="1">
      <c r="A40" s="4">
        <v>38</v>
      </c>
      <c r="B40" s="4" t="str">
        <f>"36502022010409101977463"</f>
        <v>36502022010409101977463</v>
      </c>
      <c r="C40" s="4" t="s">
        <v>5</v>
      </c>
      <c r="D40" s="4" t="str">
        <f>"陈芳委"</f>
        <v>陈芳委</v>
      </c>
    </row>
    <row r="41" spans="1:4" s="1" customFormat="1" ht="34.5" customHeight="1">
      <c r="A41" s="4">
        <v>39</v>
      </c>
      <c r="B41" s="4" t="str">
        <f>"36502022010409121577485"</f>
        <v>36502022010409121577485</v>
      </c>
      <c r="C41" s="4" t="s">
        <v>5</v>
      </c>
      <c r="D41" s="4" t="str">
        <f>"钟佳洁"</f>
        <v>钟佳洁</v>
      </c>
    </row>
    <row r="42" spans="1:4" s="1" customFormat="1" ht="34.5" customHeight="1">
      <c r="A42" s="4">
        <v>40</v>
      </c>
      <c r="B42" s="4" t="str">
        <f>"36502022010409125077490"</f>
        <v>36502022010409125077490</v>
      </c>
      <c r="C42" s="4" t="s">
        <v>5</v>
      </c>
      <c r="D42" s="4" t="str">
        <f>"石秋涵"</f>
        <v>石秋涵</v>
      </c>
    </row>
    <row r="43" spans="1:4" s="1" customFormat="1" ht="34.5" customHeight="1">
      <c r="A43" s="4">
        <v>41</v>
      </c>
      <c r="B43" s="4" t="str">
        <f>"36502022010409320877664"</f>
        <v>36502022010409320877664</v>
      </c>
      <c r="C43" s="4" t="s">
        <v>5</v>
      </c>
      <c r="D43" s="4" t="str">
        <f>"唐悦"</f>
        <v>唐悦</v>
      </c>
    </row>
    <row r="44" spans="1:4" s="1" customFormat="1" ht="34.5" customHeight="1">
      <c r="A44" s="4">
        <v>42</v>
      </c>
      <c r="B44" s="4" t="str">
        <f>"36502022010409353777686"</f>
        <v>36502022010409353777686</v>
      </c>
      <c r="C44" s="4" t="s">
        <v>5</v>
      </c>
      <c r="D44" s="4" t="str">
        <f>"曾莹颖"</f>
        <v>曾莹颖</v>
      </c>
    </row>
    <row r="45" spans="1:4" s="1" customFormat="1" ht="34.5" customHeight="1">
      <c r="A45" s="4">
        <v>43</v>
      </c>
      <c r="B45" s="4" t="str">
        <f>"36502022010410364578237"</f>
        <v>36502022010410364578237</v>
      </c>
      <c r="C45" s="4" t="s">
        <v>5</v>
      </c>
      <c r="D45" s="4" t="str">
        <f>"张颖"</f>
        <v>张颖</v>
      </c>
    </row>
    <row r="46" spans="1:4" s="1" customFormat="1" ht="34.5" customHeight="1">
      <c r="A46" s="4">
        <v>44</v>
      </c>
      <c r="B46" s="4" t="str">
        <f>"36502022010410412978275"</f>
        <v>36502022010410412978275</v>
      </c>
      <c r="C46" s="4" t="s">
        <v>5</v>
      </c>
      <c r="D46" s="4" t="str">
        <f>"何才丁"</f>
        <v>何才丁</v>
      </c>
    </row>
    <row r="47" spans="1:4" s="1" customFormat="1" ht="34.5" customHeight="1">
      <c r="A47" s="4">
        <v>45</v>
      </c>
      <c r="B47" s="4" t="str">
        <f>"36502022010411210678623"</f>
        <v>36502022010411210678623</v>
      </c>
      <c r="C47" s="4" t="s">
        <v>5</v>
      </c>
      <c r="D47" s="4" t="str">
        <f>"许为圣"</f>
        <v>许为圣</v>
      </c>
    </row>
    <row r="48" spans="1:4" s="1" customFormat="1" ht="34.5" customHeight="1">
      <c r="A48" s="4">
        <v>46</v>
      </c>
      <c r="B48" s="4" t="str">
        <f>"36502022010411235778648"</f>
        <v>36502022010411235778648</v>
      </c>
      <c r="C48" s="4" t="s">
        <v>5</v>
      </c>
      <c r="D48" s="4" t="str">
        <f>"黄伟峻"</f>
        <v>黄伟峻</v>
      </c>
    </row>
    <row r="49" spans="1:4" s="1" customFormat="1" ht="34.5" customHeight="1">
      <c r="A49" s="4">
        <v>47</v>
      </c>
      <c r="B49" s="4" t="str">
        <f>"36502022010411332578719"</f>
        <v>36502022010411332578719</v>
      </c>
      <c r="C49" s="4" t="s">
        <v>5</v>
      </c>
      <c r="D49" s="4" t="str">
        <f>"廖景华"</f>
        <v>廖景华</v>
      </c>
    </row>
    <row r="50" spans="1:4" s="1" customFormat="1" ht="34.5" customHeight="1">
      <c r="A50" s="4">
        <v>48</v>
      </c>
      <c r="B50" s="4" t="str">
        <f>"36502022010411410478784"</f>
        <v>36502022010411410478784</v>
      </c>
      <c r="C50" s="4" t="s">
        <v>5</v>
      </c>
      <c r="D50" s="4" t="str">
        <f>"黄济霖"</f>
        <v>黄济霖</v>
      </c>
    </row>
    <row r="51" spans="1:4" s="1" customFormat="1" ht="34.5" customHeight="1">
      <c r="A51" s="4">
        <v>49</v>
      </c>
      <c r="B51" s="4" t="str">
        <f>"36502022010412222278987"</f>
        <v>36502022010412222278987</v>
      </c>
      <c r="C51" s="4" t="s">
        <v>5</v>
      </c>
      <c r="D51" s="4" t="str">
        <f>"甘林蕾"</f>
        <v>甘林蕾</v>
      </c>
    </row>
    <row r="52" spans="1:4" s="1" customFormat="1" ht="34.5" customHeight="1">
      <c r="A52" s="4">
        <v>50</v>
      </c>
      <c r="B52" s="4" t="str">
        <f>"36502022010412531379137"</f>
        <v>36502022010412531379137</v>
      </c>
      <c r="C52" s="4" t="s">
        <v>5</v>
      </c>
      <c r="D52" s="4" t="str">
        <f>"王婉蓉"</f>
        <v>王婉蓉</v>
      </c>
    </row>
    <row r="53" spans="1:4" s="1" customFormat="1" ht="34.5" customHeight="1">
      <c r="A53" s="4">
        <v>51</v>
      </c>
      <c r="B53" s="4" t="str">
        <f>"36502022010414221079496"</f>
        <v>36502022010414221079496</v>
      </c>
      <c r="C53" s="4" t="s">
        <v>5</v>
      </c>
      <c r="D53" s="4" t="str">
        <f>"陈凤日"</f>
        <v>陈凤日</v>
      </c>
    </row>
    <row r="54" spans="1:4" s="1" customFormat="1" ht="34.5" customHeight="1">
      <c r="A54" s="4">
        <v>52</v>
      </c>
      <c r="B54" s="4" t="str">
        <f>"36502022010414345279556"</f>
        <v>36502022010414345279556</v>
      </c>
      <c r="C54" s="4" t="s">
        <v>5</v>
      </c>
      <c r="D54" s="4" t="str">
        <f>"李雨婷"</f>
        <v>李雨婷</v>
      </c>
    </row>
    <row r="55" spans="1:4" s="1" customFormat="1" ht="34.5" customHeight="1">
      <c r="A55" s="4">
        <v>53</v>
      </c>
      <c r="B55" s="4" t="str">
        <f>"36502022010414415779586"</f>
        <v>36502022010414415779586</v>
      </c>
      <c r="C55" s="4" t="s">
        <v>5</v>
      </c>
      <c r="D55" s="4" t="str">
        <f>"杨华秀"</f>
        <v>杨华秀</v>
      </c>
    </row>
    <row r="56" spans="1:4" s="1" customFormat="1" ht="34.5" customHeight="1">
      <c r="A56" s="4">
        <v>54</v>
      </c>
      <c r="B56" s="4" t="str">
        <f>"36502022010414510179634"</f>
        <v>36502022010414510179634</v>
      </c>
      <c r="C56" s="4" t="s">
        <v>5</v>
      </c>
      <c r="D56" s="4" t="str">
        <f>"曾岳莲"</f>
        <v>曾岳莲</v>
      </c>
    </row>
    <row r="57" spans="1:4" s="1" customFormat="1" ht="34.5" customHeight="1">
      <c r="A57" s="4">
        <v>55</v>
      </c>
      <c r="B57" s="4" t="str">
        <f>"36502022010414551879656"</f>
        <v>36502022010414551879656</v>
      </c>
      <c r="C57" s="4" t="s">
        <v>5</v>
      </c>
      <c r="D57" s="4" t="str">
        <f>"张齐苗"</f>
        <v>张齐苗</v>
      </c>
    </row>
    <row r="58" spans="1:4" s="1" customFormat="1" ht="34.5" customHeight="1">
      <c r="A58" s="4">
        <v>56</v>
      </c>
      <c r="B58" s="4" t="str">
        <f>"36502022010415234979852"</f>
        <v>36502022010415234979852</v>
      </c>
      <c r="C58" s="4" t="s">
        <v>5</v>
      </c>
      <c r="D58" s="4" t="str">
        <f>"阳玉娟"</f>
        <v>阳玉娟</v>
      </c>
    </row>
    <row r="59" spans="1:4" s="1" customFormat="1" ht="34.5" customHeight="1">
      <c r="A59" s="4">
        <v>57</v>
      </c>
      <c r="B59" s="4" t="str">
        <f>"36502022010415421079972"</f>
        <v>36502022010415421079972</v>
      </c>
      <c r="C59" s="4" t="s">
        <v>5</v>
      </c>
      <c r="D59" s="4" t="str">
        <f>"符语真"</f>
        <v>符语真</v>
      </c>
    </row>
    <row r="60" spans="1:4" s="1" customFormat="1" ht="34.5" customHeight="1">
      <c r="A60" s="4">
        <v>58</v>
      </c>
      <c r="B60" s="4" t="str">
        <f>"36502022010415572680079"</f>
        <v>36502022010415572680079</v>
      </c>
      <c r="C60" s="4" t="s">
        <v>5</v>
      </c>
      <c r="D60" s="4" t="str">
        <f>"吴毓禄"</f>
        <v>吴毓禄</v>
      </c>
    </row>
    <row r="61" spans="1:4" s="1" customFormat="1" ht="34.5" customHeight="1">
      <c r="A61" s="4">
        <v>59</v>
      </c>
      <c r="B61" s="4" t="str">
        <f>"36502022010416265680242"</f>
        <v>36502022010416265680242</v>
      </c>
      <c r="C61" s="4" t="s">
        <v>5</v>
      </c>
      <c r="D61" s="4" t="str">
        <f>"陈月文"</f>
        <v>陈月文</v>
      </c>
    </row>
    <row r="62" spans="1:4" s="1" customFormat="1" ht="34.5" customHeight="1">
      <c r="A62" s="4">
        <v>60</v>
      </c>
      <c r="B62" s="4" t="str">
        <f>"36502022010416590780415"</f>
        <v>36502022010416590780415</v>
      </c>
      <c r="C62" s="4" t="s">
        <v>5</v>
      </c>
      <c r="D62" s="4" t="str">
        <f>"符红茹"</f>
        <v>符红茹</v>
      </c>
    </row>
    <row r="63" spans="1:4" s="1" customFormat="1" ht="34.5" customHeight="1">
      <c r="A63" s="4">
        <v>61</v>
      </c>
      <c r="B63" s="4" t="str">
        <f>"36502022010417301680589"</f>
        <v>36502022010417301680589</v>
      </c>
      <c r="C63" s="4" t="s">
        <v>5</v>
      </c>
      <c r="D63" s="4" t="str">
        <f>"蔡小滨"</f>
        <v>蔡小滨</v>
      </c>
    </row>
    <row r="64" spans="1:4" s="1" customFormat="1" ht="34.5" customHeight="1">
      <c r="A64" s="4">
        <v>62</v>
      </c>
      <c r="B64" s="4" t="str">
        <f>"36502022010417304280593"</f>
        <v>36502022010417304280593</v>
      </c>
      <c r="C64" s="4" t="s">
        <v>5</v>
      </c>
      <c r="D64" s="4" t="str">
        <f>"陈祖厚"</f>
        <v>陈祖厚</v>
      </c>
    </row>
    <row r="65" spans="1:4" s="1" customFormat="1" ht="34.5" customHeight="1">
      <c r="A65" s="4">
        <v>63</v>
      </c>
      <c r="B65" s="4" t="str">
        <f>"36502022010417373380620"</f>
        <v>36502022010417373380620</v>
      </c>
      <c r="C65" s="4" t="s">
        <v>5</v>
      </c>
      <c r="D65" s="4" t="str">
        <f>"刘家立"</f>
        <v>刘家立</v>
      </c>
    </row>
    <row r="66" spans="1:4" s="1" customFormat="1" ht="34.5" customHeight="1">
      <c r="A66" s="4">
        <v>64</v>
      </c>
      <c r="B66" s="4" t="str">
        <f>"36502022010417390180631"</f>
        <v>36502022010417390180631</v>
      </c>
      <c r="C66" s="4" t="s">
        <v>5</v>
      </c>
      <c r="D66" s="4" t="str">
        <f>"梁敬源"</f>
        <v>梁敬源</v>
      </c>
    </row>
    <row r="67" spans="1:4" s="1" customFormat="1" ht="34.5" customHeight="1">
      <c r="A67" s="4">
        <v>65</v>
      </c>
      <c r="B67" s="4" t="str">
        <f>"36502022010418321780853"</f>
        <v>36502022010418321780853</v>
      </c>
      <c r="C67" s="4" t="s">
        <v>5</v>
      </c>
      <c r="D67" s="4" t="str">
        <f>"薛桃丽"</f>
        <v>薛桃丽</v>
      </c>
    </row>
    <row r="68" spans="1:4" s="1" customFormat="1" ht="34.5" customHeight="1">
      <c r="A68" s="4">
        <v>66</v>
      </c>
      <c r="B68" s="4" t="str">
        <f>"36502022010418482580923"</f>
        <v>36502022010418482580923</v>
      </c>
      <c r="C68" s="4" t="s">
        <v>5</v>
      </c>
      <c r="D68" s="4" t="str">
        <f>"吉香云"</f>
        <v>吉香云</v>
      </c>
    </row>
    <row r="69" spans="1:4" s="1" customFormat="1" ht="34.5" customHeight="1">
      <c r="A69" s="4">
        <v>67</v>
      </c>
      <c r="B69" s="4" t="str">
        <f>"36502022010419582181259"</f>
        <v>36502022010419582181259</v>
      </c>
      <c r="C69" s="4" t="s">
        <v>5</v>
      </c>
      <c r="D69" s="4" t="str">
        <f>"卓恩杰"</f>
        <v>卓恩杰</v>
      </c>
    </row>
    <row r="70" spans="1:4" s="1" customFormat="1" ht="34.5" customHeight="1">
      <c r="A70" s="4">
        <v>68</v>
      </c>
      <c r="B70" s="4" t="str">
        <f>"36502022010420033881285"</f>
        <v>36502022010420033881285</v>
      </c>
      <c r="C70" s="4" t="s">
        <v>5</v>
      </c>
      <c r="D70" s="4" t="str">
        <f>"林子雄"</f>
        <v>林子雄</v>
      </c>
    </row>
    <row r="71" spans="1:4" s="1" customFormat="1" ht="34.5" customHeight="1">
      <c r="A71" s="4">
        <v>69</v>
      </c>
      <c r="B71" s="4" t="str">
        <f>"36502022010422071581868"</f>
        <v>36502022010422071581868</v>
      </c>
      <c r="C71" s="4" t="s">
        <v>5</v>
      </c>
      <c r="D71" s="4" t="str">
        <f>"梁钰聆"</f>
        <v>梁钰聆</v>
      </c>
    </row>
    <row r="72" spans="1:4" s="1" customFormat="1" ht="34.5" customHeight="1">
      <c r="A72" s="4">
        <v>70</v>
      </c>
      <c r="B72" s="4" t="str">
        <f>"36502022010422372481988"</f>
        <v>36502022010422372481988</v>
      </c>
      <c r="C72" s="4" t="s">
        <v>5</v>
      </c>
      <c r="D72" s="4" t="str">
        <f>"蒲芳龙"</f>
        <v>蒲芳龙</v>
      </c>
    </row>
    <row r="73" spans="1:4" s="1" customFormat="1" ht="34.5" customHeight="1">
      <c r="A73" s="4">
        <v>71</v>
      </c>
      <c r="B73" s="4" t="str">
        <f>"36502022010423251582138"</f>
        <v>36502022010423251582138</v>
      </c>
      <c r="C73" s="4" t="s">
        <v>5</v>
      </c>
      <c r="D73" s="4" t="str">
        <f>"蔡海菊"</f>
        <v>蔡海菊</v>
      </c>
    </row>
    <row r="74" spans="1:4" s="1" customFormat="1" ht="34.5" customHeight="1">
      <c r="A74" s="4">
        <v>72</v>
      </c>
      <c r="B74" s="4" t="str">
        <f>"36502022010423311382154"</f>
        <v>36502022010423311382154</v>
      </c>
      <c r="C74" s="4" t="s">
        <v>5</v>
      </c>
      <c r="D74" s="4" t="str">
        <f>"张福培"</f>
        <v>张福培</v>
      </c>
    </row>
    <row r="75" spans="1:4" s="1" customFormat="1" ht="34.5" customHeight="1">
      <c r="A75" s="4">
        <v>73</v>
      </c>
      <c r="B75" s="4" t="str">
        <f>"36502022010508585782492"</f>
        <v>36502022010508585782492</v>
      </c>
      <c r="C75" s="4" t="s">
        <v>5</v>
      </c>
      <c r="D75" s="4" t="str">
        <f>"王丽贤"</f>
        <v>王丽贤</v>
      </c>
    </row>
    <row r="76" spans="1:4" s="1" customFormat="1" ht="34.5" customHeight="1">
      <c r="A76" s="4">
        <v>74</v>
      </c>
      <c r="B76" s="4" t="str">
        <f>"36502022010509354282695"</f>
        <v>36502022010509354282695</v>
      </c>
      <c r="C76" s="4" t="s">
        <v>5</v>
      </c>
      <c r="D76" s="4" t="str">
        <f>"张涓"</f>
        <v>张涓</v>
      </c>
    </row>
    <row r="77" spans="1:4" s="1" customFormat="1" ht="34.5" customHeight="1">
      <c r="A77" s="4">
        <v>75</v>
      </c>
      <c r="B77" s="4" t="str">
        <f>"36502022010509435782743"</f>
        <v>36502022010509435782743</v>
      </c>
      <c r="C77" s="4" t="s">
        <v>5</v>
      </c>
      <c r="D77" s="4" t="str">
        <f>"吴少妹"</f>
        <v>吴少妹</v>
      </c>
    </row>
    <row r="78" spans="1:4" s="1" customFormat="1" ht="34.5" customHeight="1">
      <c r="A78" s="4">
        <v>76</v>
      </c>
      <c r="B78" s="4" t="str">
        <f>"36502022010510043882877"</f>
        <v>36502022010510043882877</v>
      </c>
      <c r="C78" s="4" t="s">
        <v>5</v>
      </c>
      <c r="D78" s="4" t="str">
        <f>"黎雅娟"</f>
        <v>黎雅娟</v>
      </c>
    </row>
    <row r="79" spans="1:4" s="1" customFormat="1" ht="34.5" customHeight="1">
      <c r="A79" s="4">
        <v>77</v>
      </c>
      <c r="B79" s="4" t="str">
        <f>"36502022010510412283123"</f>
        <v>36502022010510412283123</v>
      </c>
      <c r="C79" s="4" t="s">
        <v>5</v>
      </c>
      <c r="D79" s="4" t="str">
        <f>"方婧婧"</f>
        <v>方婧婧</v>
      </c>
    </row>
    <row r="80" spans="1:4" s="1" customFormat="1" ht="34.5" customHeight="1">
      <c r="A80" s="4">
        <v>78</v>
      </c>
      <c r="B80" s="4" t="str">
        <f>"36502022010511053483308"</f>
        <v>36502022010511053483308</v>
      </c>
      <c r="C80" s="4" t="s">
        <v>5</v>
      </c>
      <c r="D80" s="4" t="str">
        <f>"冯诗慧"</f>
        <v>冯诗慧</v>
      </c>
    </row>
    <row r="81" spans="1:4" s="1" customFormat="1" ht="34.5" customHeight="1">
      <c r="A81" s="4">
        <v>79</v>
      </c>
      <c r="B81" s="4" t="str">
        <f>"36502022010511111283349"</f>
        <v>36502022010511111283349</v>
      </c>
      <c r="C81" s="4" t="s">
        <v>5</v>
      </c>
      <c r="D81" s="4" t="str">
        <f>"丁亮"</f>
        <v>丁亮</v>
      </c>
    </row>
    <row r="82" spans="1:4" s="1" customFormat="1" ht="34.5" customHeight="1">
      <c r="A82" s="4">
        <v>80</v>
      </c>
      <c r="B82" s="4" t="str">
        <f>"36502022010511504083582"</f>
        <v>36502022010511504083582</v>
      </c>
      <c r="C82" s="4" t="s">
        <v>5</v>
      </c>
      <c r="D82" s="4" t="str">
        <f>"吴珊珊"</f>
        <v>吴珊珊</v>
      </c>
    </row>
    <row r="83" spans="1:4" s="1" customFormat="1" ht="34.5" customHeight="1">
      <c r="A83" s="4">
        <v>81</v>
      </c>
      <c r="B83" s="4" t="str">
        <f>"36502022010512154483675"</f>
        <v>36502022010512154483675</v>
      </c>
      <c r="C83" s="4" t="s">
        <v>5</v>
      </c>
      <c r="D83" s="4" t="str">
        <f>"王玉珍"</f>
        <v>王玉珍</v>
      </c>
    </row>
    <row r="84" spans="1:4" s="1" customFormat="1" ht="34.5" customHeight="1">
      <c r="A84" s="4">
        <v>82</v>
      </c>
      <c r="B84" s="4" t="str">
        <f>"36502022010513035983908"</f>
        <v>36502022010513035983908</v>
      </c>
      <c r="C84" s="4" t="s">
        <v>5</v>
      </c>
      <c r="D84" s="4" t="str">
        <f>"黄海美"</f>
        <v>黄海美</v>
      </c>
    </row>
    <row r="85" spans="1:4" s="1" customFormat="1" ht="34.5" customHeight="1">
      <c r="A85" s="4">
        <v>83</v>
      </c>
      <c r="B85" s="4" t="str">
        <f>"36502022010513345884048"</f>
        <v>36502022010513345884048</v>
      </c>
      <c r="C85" s="4" t="s">
        <v>5</v>
      </c>
      <c r="D85" s="4" t="str">
        <f>"王朝"</f>
        <v>王朝</v>
      </c>
    </row>
    <row r="86" spans="1:4" s="1" customFormat="1" ht="34.5" customHeight="1">
      <c r="A86" s="4">
        <v>84</v>
      </c>
      <c r="B86" s="4" t="str">
        <f>"36502022010514494484373"</f>
        <v>36502022010514494484373</v>
      </c>
      <c r="C86" s="4" t="s">
        <v>5</v>
      </c>
      <c r="D86" s="4" t="str">
        <f>"彭忠平"</f>
        <v>彭忠平</v>
      </c>
    </row>
    <row r="87" spans="1:4" s="1" customFormat="1" ht="34.5" customHeight="1">
      <c r="A87" s="4">
        <v>85</v>
      </c>
      <c r="B87" s="4" t="str">
        <f>"36502022010515124684507"</f>
        <v>36502022010515124684507</v>
      </c>
      <c r="C87" s="4" t="s">
        <v>5</v>
      </c>
      <c r="D87" s="4" t="str">
        <f>"谢清钰"</f>
        <v>谢清钰</v>
      </c>
    </row>
    <row r="88" spans="1:4" s="1" customFormat="1" ht="34.5" customHeight="1">
      <c r="A88" s="4">
        <v>86</v>
      </c>
      <c r="B88" s="4" t="str">
        <f>"36502022010515210484559"</f>
        <v>36502022010515210484559</v>
      </c>
      <c r="C88" s="4" t="s">
        <v>5</v>
      </c>
      <c r="D88" s="4" t="str">
        <f>"楼端芬"</f>
        <v>楼端芬</v>
      </c>
    </row>
    <row r="89" spans="1:4" s="1" customFormat="1" ht="34.5" customHeight="1">
      <c r="A89" s="4">
        <v>87</v>
      </c>
      <c r="B89" s="4" t="str">
        <f>"36502022010515231684572"</f>
        <v>36502022010515231684572</v>
      </c>
      <c r="C89" s="4" t="s">
        <v>5</v>
      </c>
      <c r="D89" s="4" t="str">
        <f>"文静"</f>
        <v>文静</v>
      </c>
    </row>
    <row r="90" spans="1:4" s="1" customFormat="1" ht="34.5" customHeight="1">
      <c r="A90" s="4">
        <v>88</v>
      </c>
      <c r="B90" s="4" t="str">
        <f>"36502022010515380084674"</f>
        <v>36502022010515380084674</v>
      </c>
      <c r="C90" s="4" t="s">
        <v>5</v>
      </c>
      <c r="D90" s="4" t="str">
        <f>"黎灵柯"</f>
        <v>黎灵柯</v>
      </c>
    </row>
    <row r="91" spans="1:4" s="1" customFormat="1" ht="34.5" customHeight="1">
      <c r="A91" s="4">
        <v>89</v>
      </c>
      <c r="B91" s="4" t="str">
        <f>"36502022010516032784805"</f>
        <v>36502022010516032784805</v>
      </c>
      <c r="C91" s="4" t="s">
        <v>5</v>
      </c>
      <c r="D91" s="4" t="str">
        <f>"韩超"</f>
        <v>韩超</v>
      </c>
    </row>
    <row r="92" spans="1:4" s="1" customFormat="1" ht="34.5" customHeight="1">
      <c r="A92" s="4">
        <v>90</v>
      </c>
      <c r="B92" s="4" t="str">
        <f>"36502022010516303084937"</f>
        <v>36502022010516303084937</v>
      </c>
      <c r="C92" s="4" t="s">
        <v>5</v>
      </c>
      <c r="D92" s="4" t="str">
        <f>"李雪颖"</f>
        <v>李雪颖</v>
      </c>
    </row>
    <row r="93" spans="1:4" s="1" customFormat="1" ht="34.5" customHeight="1">
      <c r="A93" s="4">
        <v>91</v>
      </c>
      <c r="B93" s="4" t="str">
        <f>"36502022010516493785041"</f>
        <v>36502022010516493785041</v>
      </c>
      <c r="C93" s="4" t="s">
        <v>5</v>
      </c>
      <c r="D93" s="4" t="str">
        <f>"邓文悦"</f>
        <v>邓文悦</v>
      </c>
    </row>
    <row r="94" spans="1:4" s="1" customFormat="1" ht="34.5" customHeight="1">
      <c r="A94" s="4">
        <v>92</v>
      </c>
      <c r="B94" s="4" t="str">
        <f>"36502022010516593785091"</f>
        <v>36502022010516593785091</v>
      </c>
      <c r="C94" s="4" t="s">
        <v>5</v>
      </c>
      <c r="D94" s="4" t="str">
        <f>"陈怡心"</f>
        <v>陈怡心</v>
      </c>
    </row>
    <row r="95" spans="1:4" s="1" customFormat="1" ht="34.5" customHeight="1">
      <c r="A95" s="4">
        <v>93</v>
      </c>
      <c r="B95" s="4" t="str">
        <f>"36502022010517270385224"</f>
        <v>36502022010517270385224</v>
      </c>
      <c r="C95" s="4" t="s">
        <v>5</v>
      </c>
      <c r="D95" s="4" t="str">
        <f>"王晓航"</f>
        <v>王晓航</v>
      </c>
    </row>
    <row r="96" spans="1:4" s="1" customFormat="1" ht="34.5" customHeight="1">
      <c r="A96" s="4">
        <v>94</v>
      </c>
      <c r="B96" s="4" t="str">
        <f>"36502022010517505685322"</f>
        <v>36502022010517505685322</v>
      </c>
      <c r="C96" s="4" t="s">
        <v>5</v>
      </c>
      <c r="D96" s="4" t="str">
        <f>"翁永妹"</f>
        <v>翁永妹</v>
      </c>
    </row>
    <row r="97" spans="1:4" s="1" customFormat="1" ht="34.5" customHeight="1">
      <c r="A97" s="4">
        <v>95</v>
      </c>
      <c r="B97" s="4" t="str">
        <f>"36502022010520112685860"</f>
        <v>36502022010520112685860</v>
      </c>
      <c r="C97" s="4" t="s">
        <v>5</v>
      </c>
      <c r="D97" s="4" t="str">
        <f>"蔡於婕"</f>
        <v>蔡於婕</v>
      </c>
    </row>
    <row r="98" spans="1:4" s="1" customFormat="1" ht="34.5" customHeight="1">
      <c r="A98" s="4">
        <v>96</v>
      </c>
      <c r="B98" s="4" t="str">
        <f>"36502022010520475786009"</f>
        <v>36502022010520475786009</v>
      </c>
      <c r="C98" s="4" t="s">
        <v>5</v>
      </c>
      <c r="D98" s="4" t="str">
        <f>"李祖宇"</f>
        <v>李祖宇</v>
      </c>
    </row>
    <row r="99" spans="1:4" s="1" customFormat="1" ht="34.5" customHeight="1">
      <c r="A99" s="4">
        <v>97</v>
      </c>
      <c r="B99" s="4" t="str">
        <f>"36502022010521065986114"</f>
        <v>36502022010521065986114</v>
      </c>
      <c r="C99" s="4" t="s">
        <v>5</v>
      </c>
      <c r="D99" s="4" t="str">
        <f>"冯思琪"</f>
        <v>冯思琪</v>
      </c>
    </row>
    <row r="100" spans="1:4" s="1" customFormat="1" ht="34.5" customHeight="1">
      <c r="A100" s="4">
        <v>98</v>
      </c>
      <c r="B100" s="4" t="str">
        <f>"36502022010521151686150"</f>
        <v>36502022010521151686150</v>
      </c>
      <c r="C100" s="4" t="s">
        <v>5</v>
      </c>
      <c r="D100" s="4" t="str">
        <f>"张肇广 "</f>
        <v>张肇广 </v>
      </c>
    </row>
    <row r="101" spans="1:4" s="1" customFormat="1" ht="34.5" customHeight="1">
      <c r="A101" s="4">
        <v>99</v>
      </c>
      <c r="B101" s="4" t="str">
        <f>"36502022010522222686453"</f>
        <v>36502022010522222686453</v>
      </c>
      <c r="C101" s="4" t="s">
        <v>5</v>
      </c>
      <c r="D101" s="4" t="str">
        <f>"尹纪安"</f>
        <v>尹纪安</v>
      </c>
    </row>
    <row r="102" spans="1:4" s="1" customFormat="1" ht="34.5" customHeight="1">
      <c r="A102" s="4">
        <v>100</v>
      </c>
      <c r="B102" s="4" t="str">
        <f>"36502022010600134286729"</f>
        <v>36502022010600134286729</v>
      </c>
      <c r="C102" s="4" t="s">
        <v>5</v>
      </c>
      <c r="D102" s="4" t="str">
        <f>"陈丽萍"</f>
        <v>陈丽萍</v>
      </c>
    </row>
    <row r="103" spans="1:4" s="1" customFormat="1" ht="34.5" customHeight="1">
      <c r="A103" s="4">
        <v>101</v>
      </c>
      <c r="B103" s="4" t="str">
        <f>"36502022010609243387040"</f>
        <v>36502022010609243387040</v>
      </c>
      <c r="C103" s="4" t="s">
        <v>5</v>
      </c>
      <c r="D103" s="4" t="str">
        <f>"田丰"</f>
        <v>田丰</v>
      </c>
    </row>
    <row r="104" spans="1:4" s="1" customFormat="1" ht="34.5" customHeight="1">
      <c r="A104" s="4">
        <v>102</v>
      </c>
      <c r="B104" s="4" t="str">
        <f>"36502022010609325887084"</f>
        <v>36502022010609325887084</v>
      </c>
      <c r="C104" s="4" t="s">
        <v>5</v>
      </c>
      <c r="D104" s="4" t="str">
        <f>"廖文华"</f>
        <v>廖文华</v>
      </c>
    </row>
    <row r="105" spans="1:4" s="1" customFormat="1" ht="34.5" customHeight="1">
      <c r="A105" s="4">
        <v>103</v>
      </c>
      <c r="B105" s="4" t="str">
        <f>"36502022010610414587409"</f>
        <v>36502022010610414587409</v>
      </c>
      <c r="C105" s="4" t="s">
        <v>5</v>
      </c>
      <c r="D105" s="4" t="str">
        <f>"高靖嘉"</f>
        <v>高靖嘉</v>
      </c>
    </row>
    <row r="106" spans="1:4" s="1" customFormat="1" ht="34.5" customHeight="1">
      <c r="A106" s="4">
        <v>104</v>
      </c>
      <c r="B106" s="4" t="str">
        <f>"36502022010611043187524"</f>
        <v>36502022010611043187524</v>
      </c>
      <c r="C106" s="4" t="s">
        <v>5</v>
      </c>
      <c r="D106" s="4" t="str">
        <f>"安阳"</f>
        <v>安阳</v>
      </c>
    </row>
    <row r="107" spans="1:4" s="1" customFormat="1" ht="34.5" customHeight="1">
      <c r="A107" s="4">
        <v>105</v>
      </c>
      <c r="B107" s="4" t="str">
        <f>"36502022010611250887621"</f>
        <v>36502022010611250887621</v>
      </c>
      <c r="C107" s="4" t="s">
        <v>5</v>
      </c>
      <c r="D107" s="4" t="str">
        <f>"朱晓红"</f>
        <v>朱晓红</v>
      </c>
    </row>
    <row r="108" spans="1:4" s="1" customFormat="1" ht="34.5" customHeight="1">
      <c r="A108" s="4">
        <v>106</v>
      </c>
      <c r="B108" s="4" t="str">
        <f>"36502022010611563387745"</f>
        <v>36502022010611563387745</v>
      </c>
      <c r="C108" s="4" t="s">
        <v>5</v>
      </c>
      <c r="D108" s="4" t="str">
        <f>"陈亚男"</f>
        <v>陈亚男</v>
      </c>
    </row>
    <row r="109" spans="1:4" s="1" customFormat="1" ht="34.5" customHeight="1">
      <c r="A109" s="4">
        <v>107</v>
      </c>
      <c r="B109" s="4" t="str">
        <f>"36502022010613082688033"</f>
        <v>36502022010613082688033</v>
      </c>
      <c r="C109" s="4" t="s">
        <v>5</v>
      </c>
      <c r="D109" s="4" t="str">
        <f>"刘琼蓉"</f>
        <v>刘琼蓉</v>
      </c>
    </row>
    <row r="110" spans="1:4" s="1" customFormat="1" ht="34.5" customHeight="1">
      <c r="A110" s="4">
        <v>108</v>
      </c>
      <c r="B110" s="4" t="str">
        <f>"36502022010613151788065"</f>
        <v>36502022010613151788065</v>
      </c>
      <c r="C110" s="4" t="s">
        <v>5</v>
      </c>
      <c r="D110" s="4" t="str">
        <f>"郭春婷"</f>
        <v>郭春婷</v>
      </c>
    </row>
    <row r="111" spans="1:4" s="1" customFormat="1" ht="34.5" customHeight="1">
      <c r="A111" s="4">
        <v>109</v>
      </c>
      <c r="B111" s="4" t="str">
        <f>"36502022010613331488126"</f>
        <v>36502022010613331488126</v>
      </c>
      <c r="C111" s="4" t="s">
        <v>5</v>
      </c>
      <c r="D111" s="4" t="str">
        <f>"王叶"</f>
        <v>王叶</v>
      </c>
    </row>
    <row r="112" spans="1:4" s="1" customFormat="1" ht="34.5" customHeight="1">
      <c r="A112" s="4">
        <v>110</v>
      </c>
      <c r="B112" s="4" t="str">
        <f>"36502022010613370088144"</f>
        <v>36502022010613370088144</v>
      </c>
      <c r="C112" s="4" t="s">
        <v>5</v>
      </c>
      <c r="D112" s="4" t="str">
        <f>"吉训豪"</f>
        <v>吉训豪</v>
      </c>
    </row>
    <row r="113" spans="1:4" s="1" customFormat="1" ht="34.5" customHeight="1">
      <c r="A113" s="4">
        <v>111</v>
      </c>
      <c r="B113" s="4" t="str">
        <f>"36502022010614080988254"</f>
        <v>36502022010614080988254</v>
      </c>
      <c r="C113" s="4" t="s">
        <v>5</v>
      </c>
      <c r="D113" s="4" t="str">
        <f>"游茜云"</f>
        <v>游茜云</v>
      </c>
    </row>
    <row r="114" spans="1:4" s="1" customFormat="1" ht="34.5" customHeight="1">
      <c r="A114" s="4">
        <v>112</v>
      </c>
      <c r="B114" s="4" t="str">
        <f>"36502022010615202388546"</f>
        <v>36502022010615202388546</v>
      </c>
      <c r="C114" s="4" t="s">
        <v>5</v>
      </c>
      <c r="D114" s="4" t="str">
        <f>"李业凯"</f>
        <v>李业凯</v>
      </c>
    </row>
    <row r="115" spans="1:4" s="1" customFormat="1" ht="34.5" customHeight="1">
      <c r="A115" s="4">
        <v>113</v>
      </c>
      <c r="B115" s="4" t="str">
        <f>"36502022010615214188553"</f>
        <v>36502022010615214188553</v>
      </c>
      <c r="C115" s="4" t="s">
        <v>5</v>
      </c>
      <c r="D115" s="4" t="str">
        <f>"杜海玎"</f>
        <v>杜海玎</v>
      </c>
    </row>
    <row r="116" spans="1:4" s="1" customFormat="1" ht="34.5" customHeight="1">
      <c r="A116" s="4">
        <v>114</v>
      </c>
      <c r="B116" s="4" t="str">
        <f>"36502022010615443788657"</f>
        <v>36502022010615443788657</v>
      </c>
      <c r="C116" s="4" t="s">
        <v>5</v>
      </c>
      <c r="D116" s="4" t="str">
        <f>"符秋娜"</f>
        <v>符秋娜</v>
      </c>
    </row>
    <row r="117" spans="1:4" s="1" customFormat="1" ht="34.5" customHeight="1">
      <c r="A117" s="4">
        <v>115</v>
      </c>
      <c r="B117" s="4" t="str">
        <f>"36502022010615594388741"</f>
        <v>36502022010615594388741</v>
      </c>
      <c r="C117" s="4" t="s">
        <v>5</v>
      </c>
      <c r="D117" s="4" t="str">
        <f>"杨柳"</f>
        <v>杨柳</v>
      </c>
    </row>
    <row r="118" spans="1:4" s="1" customFormat="1" ht="34.5" customHeight="1">
      <c r="A118" s="4">
        <v>116</v>
      </c>
      <c r="B118" s="4" t="str">
        <f>"36502022010616113588797"</f>
        <v>36502022010616113588797</v>
      </c>
      <c r="C118" s="4" t="s">
        <v>5</v>
      </c>
      <c r="D118" s="4" t="str">
        <f>"叶小柳"</f>
        <v>叶小柳</v>
      </c>
    </row>
    <row r="119" spans="1:4" s="1" customFormat="1" ht="34.5" customHeight="1">
      <c r="A119" s="4">
        <v>117</v>
      </c>
      <c r="B119" s="4" t="str">
        <f>"36502022010616420188959"</f>
        <v>36502022010616420188959</v>
      </c>
      <c r="C119" s="4" t="s">
        <v>5</v>
      </c>
      <c r="D119" s="4" t="str">
        <f>"王清姿"</f>
        <v>王清姿</v>
      </c>
    </row>
    <row r="120" spans="1:4" s="1" customFormat="1" ht="34.5" customHeight="1">
      <c r="A120" s="4">
        <v>118</v>
      </c>
      <c r="B120" s="4" t="str">
        <f>"36502022010618091789263"</f>
        <v>36502022010618091789263</v>
      </c>
      <c r="C120" s="4" t="s">
        <v>5</v>
      </c>
      <c r="D120" s="4" t="str">
        <f>"周雯"</f>
        <v>周雯</v>
      </c>
    </row>
    <row r="121" spans="1:4" s="1" customFormat="1" ht="34.5" customHeight="1">
      <c r="A121" s="4">
        <v>119</v>
      </c>
      <c r="B121" s="4" t="str">
        <f>"36502022010621133289880"</f>
        <v>36502022010621133289880</v>
      </c>
      <c r="C121" s="4" t="s">
        <v>5</v>
      </c>
      <c r="D121" s="4" t="str">
        <f>"张玉婷"</f>
        <v>张玉婷</v>
      </c>
    </row>
    <row r="122" spans="1:4" s="1" customFormat="1" ht="34.5" customHeight="1">
      <c r="A122" s="4">
        <v>120</v>
      </c>
      <c r="B122" s="4" t="str">
        <f>"36502022010710070290806"</f>
        <v>36502022010710070290806</v>
      </c>
      <c r="C122" s="4" t="s">
        <v>5</v>
      </c>
      <c r="D122" s="4" t="str">
        <f>"王康涛"</f>
        <v>王康涛</v>
      </c>
    </row>
    <row r="123" spans="1:4" s="1" customFormat="1" ht="34.5" customHeight="1">
      <c r="A123" s="4">
        <v>121</v>
      </c>
      <c r="B123" s="4" t="str">
        <f>"36502022010710461290957"</f>
        <v>36502022010710461290957</v>
      </c>
      <c r="C123" s="4" t="s">
        <v>5</v>
      </c>
      <c r="D123" s="4" t="str">
        <f>"吴静静"</f>
        <v>吴静静</v>
      </c>
    </row>
    <row r="124" spans="1:4" s="1" customFormat="1" ht="34.5" customHeight="1">
      <c r="A124" s="4">
        <v>122</v>
      </c>
      <c r="B124" s="4" t="str">
        <f>"36502022010711222491100"</f>
        <v>36502022010711222491100</v>
      </c>
      <c r="C124" s="4" t="s">
        <v>5</v>
      </c>
      <c r="D124" s="4" t="str">
        <f>"朱秋柏"</f>
        <v>朱秋柏</v>
      </c>
    </row>
    <row r="125" spans="1:4" s="1" customFormat="1" ht="34.5" customHeight="1">
      <c r="A125" s="4">
        <v>123</v>
      </c>
      <c r="B125" s="4" t="str">
        <f>"36502022010712522491440"</f>
        <v>36502022010712522491440</v>
      </c>
      <c r="C125" s="4" t="s">
        <v>5</v>
      </c>
      <c r="D125" s="4" t="str">
        <f>"陈仁花"</f>
        <v>陈仁花</v>
      </c>
    </row>
    <row r="126" spans="1:4" s="1" customFormat="1" ht="34.5" customHeight="1">
      <c r="A126" s="4">
        <v>124</v>
      </c>
      <c r="B126" s="4" t="str">
        <f>"36502022010713013091473"</f>
        <v>36502022010713013091473</v>
      </c>
      <c r="C126" s="4" t="s">
        <v>5</v>
      </c>
      <c r="D126" s="4" t="str">
        <f>"吴仁爵"</f>
        <v>吴仁爵</v>
      </c>
    </row>
    <row r="127" spans="1:4" s="1" customFormat="1" ht="34.5" customHeight="1">
      <c r="A127" s="4">
        <v>125</v>
      </c>
      <c r="B127" s="4" t="str">
        <f>"36502022010714184991711"</f>
        <v>36502022010714184991711</v>
      </c>
      <c r="C127" s="4" t="s">
        <v>5</v>
      </c>
      <c r="D127" s="4" t="str">
        <f>"梁亚敏"</f>
        <v>梁亚敏</v>
      </c>
    </row>
    <row r="128" spans="1:4" s="1" customFormat="1" ht="34.5" customHeight="1">
      <c r="A128" s="4">
        <v>126</v>
      </c>
      <c r="B128" s="4" t="str">
        <f>"36502022010715003491863"</f>
        <v>36502022010715003491863</v>
      </c>
      <c r="C128" s="4" t="s">
        <v>5</v>
      </c>
      <c r="D128" s="4" t="str">
        <f>"李尾莲"</f>
        <v>李尾莲</v>
      </c>
    </row>
    <row r="129" spans="1:4" s="1" customFormat="1" ht="34.5" customHeight="1">
      <c r="A129" s="4">
        <v>127</v>
      </c>
      <c r="B129" s="4" t="str">
        <f>"36502022010715365391999"</f>
        <v>36502022010715365391999</v>
      </c>
      <c r="C129" s="4" t="s">
        <v>5</v>
      </c>
      <c r="D129" s="4" t="str">
        <f>"王檄"</f>
        <v>王檄</v>
      </c>
    </row>
    <row r="130" spans="1:4" s="1" customFormat="1" ht="34.5" customHeight="1">
      <c r="A130" s="4">
        <v>128</v>
      </c>
      <c r="B130" s="4" t="str">
        <f>"36502022010716085092145"</f>
        <v>36502022010716085092145</v>
      </c>
      <c r="C130" s="4" t="s">
        <v>5</v>
      </c>
      <c r="D130" s="4" t="str">
        <f>"李雪馨"</f>
        <v>李雪馨</v>
      </c>
    </row>
    <row r="131" spans="1:4" s="1" customFormat="1" ht="34.5" customHeight="1">
      <c r="A131" s="4">
        <v>129</v>
      </c>
      <c r="B131" s="4" t="str">
        <f>"36502022010716564492310"</f>
        <v>36502022010716564492310</v>
      </c>
      <c r="C131" s="4" t="s">
        <v>5</v>
      </c>
      <c r="D131" s="4" t="str">
        <f>"刘明"</f>
        <v>刘明</v>
      </c>
    </row>
    <row r="132" spans="1:4" s="1" customFormat="1" ht="34.5" customHeight="1">
      <c r="A132" s="4">
        <v>130</v>
      </c>
      <c r="B132" s="4" t="str">
        <f>"36502022010721522692893"</f>
        <v>36502022010721522692893</v>
      </c>
      <c r="C132" s="4" t="s">
        <v>5</v>
      </c>
      <c r="D132" s="4" t="str">
        <f>"黄冠宇"</f>
        <v>黄冠宇</v>
      </c>
    </row>
    <row r="133" spans="1:4" s="1" customFormat="1" ht="34.5" customHeight="1">
      <c r="A133" s="4">
        <v>131</v>
      </c>
      <c r="B133" s="4" t="str">
        <f>"36502022010723390093025"</f>
        <v>36502022010723390093025</v>
      </c>
      <c r="C133" s="4" t="s">
        <v>5</v>
      </c>
      <c r="D133" s="4" t="str">
        <f>"林夕"</f>
        <v>林夕</v>
      </c>
    </row>
    <row r="134" spans="1:4" s="1" customFormat="1" ht="34.5" customHeight="1">
      <c r="A134" s="4">
        <v>132</v>
      </c>
      <c r="B134" s="4" t="str">
        <f>"36502022010800050393047"</f>
        <v>36502022010800050393047</v>
      </c>
      <c r="C134" s="4" t="s">
        <v>5</v>
      </c>
      <c r="D134" s="4" t="str">
        <f>"王芳"</f>
        <v>王芳</v>
      </c>
    </row>
    <row r="135" spans="1:4" s="1" customFormat="1" ht="34.5" customHeight="1">
      <c r="A135" s="4">
        <v>133</v>
      </c>
      <c r="B135" s="4" t="str">
        <f>"36502022010810500893246"</f>
        <v>36502022010810500893246</v>
      </c>
      <c r="C135" s="4" t="s">
        <v>5</v>
      </c>
      <c r="D135" s="4" t="str">
        <f>"朱珈宇"</f>
        <v>朱珈宇</v>
      </c>
    </row>
    <row r="136" spans="1:4" s="1" customFormat="1" ht="34.5" customHeight="1">
      <c r="A136" s="4">
        <v>134</v>
      </c>
      <c r="B136" s="4" t="str">
        <f>"36502022010811550593332"</f>
        <v>36502022010811550593332</v>
      </c>
      <c r="C136" s="4" t="s">
        <v>5</v>
      </c>
      <c r="D136" s="4" t="str">
        <f>"苏心怡"</f>
        <v>苏心怡</v>
      </c>
    </row>
    <row r="137" spans="1:4" s="1" customFormat="1" ht="34.5" customHeight="1">
      <c r="A137" s="4">
        <v>135</v>
      </c>
      <c r="B137" s="4" t="str">
        <f>"36502022010813200693433"</f>
        <v>36502022010813200693433</v>
      </c>
      <c r="C137" s="4" t="s">
        <v>5</v>
      </c>
      <c r="D137" s="4" t="str">
        <f>"陈素妍"</f>
        <v>陈素妍</v>
      </c>
    </row>
    <row r="138" spans="1:4" s="1" customFormat="1" ht="34.5" customHeight="1">
      <c r="A138" s="4">
        <v>136</v>
      </c>
      <c r="B138" s="4" t="str">
        <f>"36502022010813233293440"</f>
        <v>36502022010813233293440</v>
      </c>
      <c r="C138" s="4" t="s">
        <v>5</v>
      </c>
      <c r="D138" s="4" t="str">
        <f>"陈代炼"</f>
        <v>陈代炼</v>
      </c>
    </row>
    <row r="139" spans="1:4" s="1" customFormat="1" ht="34.5" customHeight="1">
      <c r="A139" s="4">
        <v>137</v>
      </c>
      <c r="B139" s="4" t="str">
        <f>"36502022010814503893564"</f>
        <v>36502022010814503893564</v>
      </c>
      <c r="C139" s="4" t="s">
        <v>5</v>
      </c>
      <c r="D139" s="4" t="str">
        <f>"王琳"</f>
        <v>王琳</v>
      </c>
    </row>
    <row r="140" spans="1:4" s="1" customFormat="1" ht="34.5" customHeight="1">
      <c r="A140" s="4">
        <v>138</v>
      </c>
      <c r="B140" s="4" t="str">
        <f>"36502022010815340493634"</f>
        <v>36502022010815340493634</v>
      </c>
      <c r="C140" s="4" t="s">
        <v>5</v>
      </c>
      <c r="D140" s="4" t="str">
        <f>"郑冠武"</f>
        <v>郑冠武</v>
      </c>
    </row>
    <row r="141" spans="1:4" s="1" customFormat="1" ht="34.5" customHeight="1">
      <c r="A141" s="4">
        <v>139</v>
      </c>
      <c r="B141" s="4" t="str">
        <f>"36502022010815404093643"</f>
        <v>36502022010815404093643</v>
      </c>
      <c r="C141" s="4" t="s">
        <v>5</v>
      </c>
      <c r="D141" s="4" t="str">
        <f>"梁湘菲"</f>
        <v>梁湘菲</v>
      </c>
    </row>
    <row r="142" spans="1:4" s="1" customFormat="1" ht="34.5" customHeight="1">
      <c r="A142" s="4">
        <v>140</v>
      </c>
      <c r="B142" s="4" t="str">
        <f>"36502022010815410393646"</f>
        <v>36502022010815410393646</v>
      </c>
      <c r="C142" s="4" t="s">
        <v>5</v>
      </c>
      <c r="D142" s="4" t="str">
        <f>"薛淑琴"</f>
        <v>薛淑琴</v>
      </c>
    </row>
    <row r="143" spans="1:4" s="1" customFormat="1" ht="34.5" customHeight="1">
      <c r="A143" s="4">
        <v>141</v>
      </c>
      <c r="B143" s="4" t="str">
        <f>"36502022010816020193679"</f>
        <v>36502022010816020193679</v>
      </c>
      <c r="C143" s="4" t="s">
        <v>5</v>
      </c>
      <c r="D143" s="4" t="str">
        <f>"顾逢杰"</f>
        <v>顾逢杰</v>
      </c>
    </row>
    <row r="144" spans="1:4" s="1" customFormat="1" ht="34.5" customHeight="1">
      <c r="A144" s="4">
        <v>142</v>
      </c>
      <c r="B144" s="4" t="str">
        <f>"36502022010816302193730"</f>
        <v>36502022010816302193730</v>
      </c>
      <c r="C144" s="4" t="s">
        <v>5</v>
      </c>
      <c r="D144" s="4" t="str">
        <f>"许静宜"</f>
        <v>许静宜</v>
      </c>
    </row>
    <row r="145" spans="1:4" s="1" customFormat="1" ht="34.5" customHeight="1">
      <c r="A145" s="4">
        <v>143</v>
      </c>
      <c r="B145" s="4" t="str">
        <f>"36502022010816333093739"</f>
        <v>36502022010816333093739</v>
      </c>
      <c r="C145" s="4" t="s">
        <v>5</v>
      </c>
      <c r="D145" s="4" t="str">
        <f>"符少芬"</f>
        <v>符少芬</v>
      </c>
    </row>
    <row r="146" spans="1:4" s="1" customFormat="1" ht="34.5" customHeight="1">
      <c r="A146" s="4">
        <v>144</v>
      </c>
      <c r="B146" s="4" t="str">
        <f>"36502022010818212093908"</f>
        <v>36502022010818212093908</v>
      </c>
      <c r="C146" s="4" t="s">
        <v>5</v>
      </c>
      <c r="D146" s="4" t="str">
        <f>"符广胜"</f>
        <v>符广胜</v>
      </c>
    </row>
    <row r="147" spans="1:4" s="1" customFormat="1" ht="34.5" customHeight="1">
      <c r="A147" s="4">
        <v>145</v>
      </c>
      <c r="B147" s="4" t="str">
        <f>"36502022010819180993997"</f>
        <v>36502022010819180993997</v>
      </c>
      <c r="C147" s="4" t="s">
        <v>5</v>
      </c>
      <c r="D147" s="4" t="str">
        <f>"李爽"</f>
        <v>李爽</v>
      </c>
    </row>
    <row r="148" spans="1:4" s="1" customFormat="1" ht="34.5" customHeight="1">
      <c r="A148" s="4">
        <v>146</v>
      </c>
      <c r="B148" s="4" t="str">
        <f>"36502022010819493794048"</f>
        <v>36502022010819493794048</v>
      </c>
      <c r="C148" s="4" t="s">
        <v>5</v>
      </c>
      <c r="D148" s="4" t="str">
        <f>"周亚环"</f>
        <v>周亚环</v>
      </c>
    </row>
    <row r="149" spans="1:4" s="1" customFormat="1" ht="34.5" customHeight="1">
      <c r="A149" s="4">
        <v>147</v>
      </c>
      <c r="B149" s="4" t="str">
        <f>"36502022010820082694085"</f>
        <v>36502022010820082694085</v>
      </c>
      <c r="C149" s="4" t="s">
        <v>5</v>
      </c>
      <c r="D149" s="4" t="str">
        <f>"邱实"</f>
        <v>邱实</v>
      </c>
    </row>
    <row r="150" spans="1:4" s="1" customFormat="1" ht="34.5" customHeight="1">
      <c r="A150" s="4">
        <v>148</v>
      </c>
      <c r="B150" s="4" t="str">
        <f>"36502022010821121794220"</f>
        <v>36502022010821121794220</v>
      </c>
      <c r="C150" s="4" t="s">
        <v>5</v>
      </c>
      <c r="D150" s="4" t="str">
        <f>"陈子希"</f>
        <v>陈子希</v>
      </c>
    </row>
    <row r="151" spans="1:4" s="1" customFormat="1" ht="34.5" customHeight="1">
      <c r="A151" s="4">
        <v>149</v>
      </c>
      <c r="B151" s="4" t="str">
        <f>"36502022010821583894320"</f>
        <v>36502022010821583894320</v>
      </c>
      <c r="C151" s="4" t="s">
        <v>5</v>
      </c>
      <c r="D151" s="4" t="str">
        <f>"吴雅莉"</f>
        <v>吴雅莉</v>
      </c>
    </row>
    <row r="152" spans="1:4" s="1" customFormat="1" ht="34.5" customHeight="1">
      <c r="A152" s="4">
        <v>150</v>
      </c>
      <c r="B152" s="4" t="str">
        <f>"36502022010908450494613"</f>
        <v>36502022010908450494613</v>
      </c>
      <c r="C152" s="4" t="s">
        <v>5</v>
      </c>
      <c r="D152" s="4" t="str">
        <f>"文凤环"</f>
        <v>文凤环</v>
      </c>
    </row>
    <row r="153" spans="1:4" s="1" customFormat="1" ht="34.5" customHeight="1">
      <c r="A153" s="4">
        <v>151</v>
      </c>
      <c r="B153" s="4" t="str">
        <f>"36502022010909310594662"</f>
        <v>36502022010909310594662</v>
      </c>
      <c r="C153" s="4" t="s">
        <v>5</v>
      </c>
      <c r="D153" s="4" t="str">
        <f>"陈杰"</f>
        <v>陈杰</v>
      </c>
    </row>
    <row r="154" spans="1:4" s="1" customFormat="1" ht="34.5" customHeight="1">
      <c r="A154" s="4">
        <v>152</v>
      </c>
      <c r="B154" s="4" t="str">
        <f>"36502022010910025694706"</f>
        <v>36502022010910025694706</v>
      </c>
      <c r="C154" s="4" t="s">
        <v>5</v>
      </c>
      <c r="D154" s="4" t="str">
        <f>"陈小春"</f>
        <v>陈小春</v>
      </c>
    </row>
    <row r="155" spans="1:4" s="1" customFormat="1" ht="34.5" customHeight="1">
      <c r="A155" s="4">
        <v>153</v>
      </c>
      <c r="B155" s="4" t="str">
        <f>"36502022010910145694725"</f>
        <v>36502022010910145694725</v>
      </c>
      <c r="C155" s="4" t="s">
        <v>5</v>
      </c>
      <c r="D155" s="4" t="str">
        <f>"许倩兰"</f>
        <v>许倩兰</v>
      </c>
    </row>
    <row r="156" spans="1:4" s="1" customFormat="1" ht="34.5" customHeight="1">
      <c r="A156" s="4">
        <v>154</v>
      </c>
      <c r="B156" s="4" t="str">
        <f>"36502022010910290294758"</f>
        <v>36502022010910290294758</v>
      </c>
      <c r="C156" s="4" t="s">
        <v>5</v>
      </c>
      <c r="D156" s="4" t="str">
        <f>"陈佳慧"</f>
        <v>陈佳慧</v>
      </c>
    </row>
    <row r="157" spans="1:4" s="1" customFormat="1" ht="34.5" customHeight="1">
      <c r="A157" s="4">
        <v>155</v>
      </c>
      <c r="B157" s="4" t="str">
        <f>"36502022010910441894812"</f>
        <v>36502022010910441894812</v>
      </c>
      <c r="C157" s="4" t="s">
        <v>5</v>
      </c>
      <c r="D157" s="4" t="str">
        <f>"朱有明"</f>
        <v>朱有明</v>
      </c>
    </row>
    <row r="158" spans="1:4" s="1" customFormat="1" ht="34.5" customHeight="1">
      <c r="A158" s="4">
        <v>156</v>
      </c>
      <c r="B158" s="4" t="str">
        <f>"36502022010911113694884"</f>
        <v>36502022010911113694884</v>
      </c>
      <c r="C158" s="4" t="s">
        <v>5</v>
      </c>
      <c r="D158" s="4" t="str">
        <f>"陈才多"</f>
        <v>陈才多</v>
      </c>
    </row>
    <row r="159" spans="1:4" s="1" customFormat="1" ht="34.5" customHeight="1">
      <c r="A159" s="4">
        <v>157</v>
      </c>
      <c r="B159" s="4" t="str">
        <f>"36502022010209171672453"</f>
        <v>36502022010209171672453</v>
      </c>
      <c r="C159" s="4" t="s">
        <v>6</v>
      </c>
      <c r="D159" s="4" t="str">
        <f>"罗来谨"</f>
        <v>罗来谨</v>
      </c>
    </row>
    <row r="160" spans="1:4" s="1" customFormat="1" ht="34.5" customHeight="1">
      <c r="A160" s="4">
        <v>158</v>
      </c>
      <c r="B160" s="4" t="str">
        <f>"36502022010209320772466"</f>
        <v>36502022010209320772466</v>
      </c>
      <c r="C160" s="4" t="s">
        <v>6</v>
      </c>
      <c r="D160" s="4" t="str">
        <f>"董群芳"</f>
        <v>董群芳</v>
      </c>
    </row>
    <row r="161" spans="1:4" s="1" customFormat="1" ht="34.5" customHeight="1">
      <c r="A161" s="4">
        <v>159</v>
      </c>
      <c r="B161" s="4" t="str">
        <f>"36502022010209434572486"</f>
        <v>36502022010209434572486</v>
      </c>
      <c r="C161" s="4" t="s">
        <v>6</v>
      </c>
      <c r="D161" s="4" t="str">
        <f>"曾珊珊"</f>
        <v>曾珊珊</v>
      </c>
    </row>
    <row r="162" spans="1:4" s="1" customFormat="1" ht="34.5" customHeight="1">
      <c r="A162" s="4">
        <v>160</v>
      </c>
      <c r="B162" s="4" t="str">
        <f>"36502022010210233772533"</f>
        <v>36502022010210233772533</v>
      </c>
      <c r="C162" s="4" t="s">
        <v>6</v>
      </c>
      <c r="D162" s="4" t="str">
        <f>"金婧雯"</f>
        <v>金婧雯</v>
      </c>
    </row>
    <row r="163" spans="1:4" s="1" customFormat="1" ht="34.5" customHeight="1">
      <c r="A163" s="4">
        <v>161</v>
      </c>
      <c r="B163" s="4" t="str">
        <f>"36502022010210500572571"</f>
        <v>36502022010210500572571</v>
      </c>
      <c r="C163" s="4" t="s">
        <v>6</v>
      </c>
      <c r="D163" s="4" t="str">
        <f>"徐雄姣"</f>
        <v>徐雄姣</v>
      </c>
    </row>
    <row r="164" spans="1:4" s="1" customFormat="1" ht="34.5" customHeight="1">
      <c r="A164" s="4">
        <v>162</v>
      </c>
      <c r="B164" s="4" t="str">
        <f>"36502022010211090572598"</f>
        <v>36502022010211090572598</v>
      </c>
      <c r="C164" s="4" t="s">
        <v>6</v>
      </c>
      <c r="D164" s="4" t="str">
        <f>"徐浚然"</f>
        <v>徐浚然</v>
      </c>
    </row>
    <row r="165" spans="1:4" s="1" customFormat="1" ht="34.5" customHeight="1">
      <c r="A165" s="4">
        <v>163</v>
      </c>
      <c r="B165" s="4" t="str">
        <f>"36502022010211135872603"</f>
        <v>36502022010211135872603</v>
      </c>
      <c r="C165" s="4" t="s">
        <v>6</v>
      </c>
      <c r="D165" s="4" t="str">
        <f>"吉秋妍"</f>
        <v>吉秋妍</v>
      </c>
    </row>
    <row r="166" spans="1:4" s="1" customFormat="1" ht="34.5" customHeight="1">
      <c r="A166" s="4">
        <v>164</v>
      </c>
      <c r="B166" s="4" t="str">
        <f>"36502022010211161072608"</f>
        <v>36502022010211161072608</v>
      </c>
      <c r="C166" s="4" t="s">
        <v>6</v>
      </c>
      <c r="D166" s="4" t="str">
        <f>"范翠屏"</f>
        <v>范翠屏</v>
      </c>
    </row>
    <row r="167" spans="1:4" s="1" customFormat="1" ht="34.5" customHeight="1">
      <c r="A167" s="4">
        <v>165</v>
      </c>
      <c r="B167" s="4" t="str">
        <f>"36502022010211163372609"</f>
        <v>36502022010211163372609</v>
      </c>
      <c r="C167" s="4" t="s">
        <v>6</v>
      </c>
      <c r="D167" s="4" t="str">
        <f>"朱婉鹭"</f>
        <v>朱婉鹭</v>
      </c>
    </row>
    <row r="168" spans="1:4" s="1" customFormat="1" ht="34.5" customHeight="1">
      <c r="A168" s="4">
        <v>166</v>
      </c>
      <c r="B168" s="4" t="str">
        <f>"36502022010211422972654"</f>
        <v>36502022010211422972654</v>
      </c>
      <c r="C168" s="4" t="s">
        <v>6</v>
      </c>
      <c r="D168" s="4" t="str">
        <f>"孙树柯"</f>
        <v>孙树柯</v>
      </c>
    </row>
    <row r="169" spans="1:4" s="1" customFormat="1" ht="34.5" customHeight="1">
      <c r="A169" s="4">
        <v>167</v>
      </c>
      <c r="B169" s="4" t="str">
        <f>"36502022010211464172662"</f>
        <v>36502022010211464172662</v>
      </c>
      <c r="C169" s="4" t="s">
        <v>6</v>
      </c>
      <c r="D169" s="4" t="str">
        <f>"单婉茹"</f>
        <v>单婉茹</v>
      </c>
    </row>
    <row r="170" spans="1:4" s="1" customFormat="1" ht="34.5" customHeight="1">
      <c r="A170" s="4">
        <v>168</v>
      </c>
      <c r="B170" s="4" t="str">
        <f>"36502022010212074272689"</f>
        <v>36502022010212074272689</v>
      </c>
      <c r="C170" s="4" t="s">
        <v>6</v>
      </c>
      <c r="D170" s="4" t="str">
        <f>"孙令伟"</f>
        <v>孙令伟</v>
      </c>
    </row>
    <row r="171" spans="1:4" s="1" customFormat="1" ht="34.5" customHeight="1">
      <c r="A171" s="4">
        <v>169</v>
      </c>
      <c r="B171" s="4" t="str">
        <f>"36502022010215221072920"</f>
        <v>36502022010215221072920</v>
      </c>
      <c r="C171" s="4" t="s">
        <v>6</v>
      </c>
      <c r="D171" s="4" t="str">
        <f>"王大端"</f>
        <v>王大端</v>
      </c>
    </row>
    <row r="172" spans="1:4" s="1" customFormat="1" ht="34.5" customHeight="1">
      <c r="A172" s="4">
        <v>170</v>
      </c>
      <c r="B172" s="4" t="str">
        <f>"36502022010215411072942"</f>
        <v>36502022010215411072942</v>
      </c>
      <c r="C172" s="4" t="s">
        <v>6</v>
      </c>
      <c r="D172" s="4" t="str">
        <f>"王川文"</f>
        <v>王川文</v>
      </c>
    </row>
    <row r="173" spans="1:4" s="1" customFormat="1" ht="34.5" customHeight="1">
      <c r="A173" s="4">
        <v>171</v>
      </c>
      <c r="B173" s="4" t="str">
        <f>"36502022010216213172996"</f>
        <v>36502022010216213172996</v>
      </c>
      <c r="C173" s="4" t="s">
        <v>6</v>
      </c>
      <c r="D173" s="4" t="str">
        <f>"申倍嘉"</f>
        <v>申倍嘉</v>
      </c>
    </row>
    <row r="174" spans="1:4" s="1" customFormat="1" ht="34.5" customHeight="1">
      <c r="A174" s="4">
        <v>172</v>
      </c>
      <c r="B174" s="4" t="str">
        <f>"36502022010216441473021"</f>
        <v>36502022010216441473021</v>
      </c>
      <c r="C174" s="4" t="s">
        <v>6</v>
      </c>
      <c r="D174" s="4" t="str">
        <f>"黄微"</f>
        <v>黄微</v>
      </c>
    </row>
    <row r="175" spans="1:4" s="1" customFormat="1" ht="34.5" customHeight="1">
      <c r="A175" s="4">
        <v>173</v>
      </c>
      <c r="B175" s="4" t="str">
        <f>"36502022010216451373024"</f>
        <v>36502022010216451373024</v>
      </c>
      <c r="C175" s="4" t="s">
        <v>6</v>
      </c>
      <c r="D175" s="4" t="str">
        <f>"黄景怡"</f>
        <v>黄景怡</v>
      </c>
    </row>
    <row r="176" spans="1:4" s="1" customFormat="1" ht="34.5" customHeight="1">
      <c r="A176" s="4">
        <v>174</v>
      </c>
      <c r="B176" s="4" t="str">
        <f>"36502022010217000973037"</f>
        <v>36502022010217000973037</v>
      </c>
      <c r="C176" s="4" t="s">
        <v>6</v>
      </c>
      <c r="D176" s="4" t="str">
        <f>"李威"</f>
        <v>李威</v>
      </c>
    </row>
    <row r="177" spans="1:4" s="1" customFormat="1" ht="34.5" customHeight="1">
      <c r="A177" s="4">
        <v>175</v>
      </c>
      <c r="B177" s="4" t="str">
        <f>"36502022010217352173072"</f>
        <v>36502022010217352173072</v>
      </c>
      <c r="C177" s="4" t="s">
        <v>6</v>
      </c>
      <c r="D177" s="4" t="str">
        <f>"孙蒙"</f>
        <v>孙蒙</v>
      </c>
    </row>
    <row r="178" spans="1:4" s="1" customFormat="1" ht="34.5" customHeight="1">
      <c r="A178" s="4">
        <v>176</v>
      </c>
      <c r="B178" s="4" t="str">
        <f>"36502022010218350273128"</f>
        <v>36502022010218350273128</v>
      </c>
      <c r="C178" s="4" t="s">
        <v>6</v>
      </c>
      <c r="D178" s="4" t="str">
        <f>"兰敏"</f>
        <v>兰敏</v>
      </c>
    </row>
    <row r="179" spans="1:4" s="1" customFormat="1" ht="34.5" customHeight="1">
      <c r="A179" s="4">
        <v>177</v>
      </c>
      <c r="B179" s="4" t="str">
        <f>"36502022010219031273145"</f>
        <v>36502022010219031273145</v>
      </c>
      <c r="C179" s="4" t="s">
        <v>6</v>
      </c>
      <c r="D179" s="4" t="str">
        <f>"谢珊珊"</f>
        <v>谢珊珊</v>
      </c>
    </row>
    <row r="180" spans="1:4" s="1" customFormat="1" ht="34.5" customHeight="1">
      <c r="A180" s="4">
        <v>178</v>
      </c>
      <c r="B180" s="4" t="str">
        <f>"36502022010219121873160"</f>
        <v>36502022010219121873160</v>
      </c>
      <c r="C180" s="4" t="s">
        <v>6</v>
      </c>
      <c r="D180" s="4" t="str">
        <f>"胡瑞涛"</f>
        <v>胡瑞涛</v>
      </c>
    </row>
    <row r="181" spans="1:4" s="1" customFormat="1" ht="34.5" customHeight="1">
      <c r="A181" s="4">
        <v>179</v>
      </c>
      <c r="B181" s="4" t="str">
        <f>"36502022010219150273162"</f>
        <v>36502022010219150273162</v>
      </c>
      <c r="C181" s="4" t="s">
        <v>6</v>
      </c>
      <c r="D181" s="4" t="str">
        <f>"王乾宽"</f>
        <v>王乾宽</v>
      </c>
    </row>
    <row r="182" spans="1:4" s="1" customFormat="1" ht="34.5" customHeight="1">
      <c r="A182" s="4">
        <v>180</v>
      </c>
      <c r="B182" s="4" t="str">
        <f>"36502022010219571373209"</f>
        <v>36502022010219571373209</v>
      </c>
      <c r="C182" s="4" t="s">
        <v>6</v>
      </c>
      <c r="D182" s="4" t="str">
        <f>"梁浩"</f>
        <v>梁浩</v>
      </c>
    </row>
    <row r="183" spans="1:4" s="1" customFormat="1" ht="34.5" customHeight="1">
      <c r="A183" s="4">
        <v>181</v>
      </c>
      <c r="B183" s="4" t="str">
        <f>"36502022010220173773241"</f>
        <v>36502022010220173773241</v>
      </c>
      <c r="C183" s="4" t="s">
        <v>6</v>
      </c>
      <c r="D183" s="4" t="str">
        <f>"钟俊民"</f>
        <v>钟俊民</v>
      </c>
    </row>
    <row r="184" spans="1:4" s="1" customFormat="1" ht="34.5" customHeight="1">
      <c r="A184" s="4">
        <v>182</v>
      </c>
      <c r="B184" s="4" t="str">
        <f>"36502022010221263873312"</f>
        <v>36502022010221263873312</v>
      </c>
      <c r="C184" s="4" t="s">
        <v>6</v>
      </c>
      <c r="D184" s="4" t="str">
        <f>"郑佳芝"</f>
        <v>郑佳芝</v>
      </c>
    </row>
    <row r="185" spans="1:4" s="1" customFormat="1" ht="34.5" customHeight="1">
      <c r="A185" s="4">
        <v>183</v>
      </c>
      <c r="B185" s="4" t="str">
        <f>"36502022010221364973328"</f>
        <v>36502022010221364973328</v>
      </c>
      <c r="C185" s="4" t="s">
        <v>6</v>
      </c>
      <c r="D185" s="4" t="str">
        <f>"林传琨"</f>
        <v>林传琨</v>
      </c>
    </row>
    <row r="186" spans="1:4" s="1" customFormat="1" ht="34.5" customHeight="1">
      <c r="A186" s="4">
        <v>184</v>
      </c>
      <c r="B186" s="4" t="str">
        <f>"36502022010221565173353"</f>
        <v>36502022010221565173353</v>
      </c>
      <c r="C186" s="4" t="s">
        <v>6</v>
      </c>
      <c r="D186" s="4" t="str">
        <f>"邢斯皓"</f>
        <v>邢斯皓</v>
      </c>
    </row>
    <row r="187" spans="1:4" s="1" customFormat="1" ht="34.5" customHeight="1">
      <c r="A187" s="4">
        <v>185</v>
      </c>
      <c r="B187" s="4" t="str">
        <f>"36502022010221570273355"</f>
        <v>36502022010221570273355</v>
      </c>
      <c r="C187" s="4" t="s">
        <v>6</v>
      </c>
      <c r="D187" s="4" t="str">
        <f>"于雪"</f>
        <v>于雪</v>
      </c>
    </row>
    <row r="188" spans="1:4" s="1" customFormat="1" ht="34.5" customHeight="1">
      <c r="A188" s="4">
        <v>186</v>
      </c>
      <c r="B188" s="4" t="str">
        <f>"36502022010222361873391"</f>
        <v>36502022010222361873391</v>
      </c>
      <c r="C188" s="4" t="s">
        <v>6</v>
      </c>
      <c r="D188" s="4" t="str">
        <f>"郑伟"</f>
        <v>郑伟</v>
      </c>
    </row>
    <row r="189" spans="1:4" s="1" customFormat="1" ht="34.5" customHeight="1">
      <c r="A189" s="4">
        <v>187</v>
      </c>
      <c r="B189" s="4" t="str">
        <f>"36502022010222470173399"</f>
        <v>36502022010222470173399</v>
      </c>
      <c r="C189" s="4" t="s">
        <v>6</v>
      </c>
      <c r="D189" s="4" t="str">
        <f>"王立史"</f>
        <v>王立史</v>
      </c>
    </row>
    <row r="190" spans="1:4" s="1" customFormat="1" ht="34.5" customHeight="1">
      <c r="A190" s="4">
        <v>188</v>
      </c>
      <c r="B190" s="4" t="str">
        <f>"36502022010222555173406"</f>
        <v>36502022010222555173406</v>
      </c>
      <c r="C190" s="4" t="s">
        <v>6</v>
      </c>
      <c r="D190" s="4" t="str">
        <f>"曹梦雪"</f>
        <v>曹梦雪</v>
      </c>
    </row>
    <row r="191" spans="1:4" s="1" customFormat="1" ht="34.5" customHeight="1">
      <c r="A191" s="4">
        <v>189</v>
      </c>
      <c r="B191" s="4" t="str">
        <f>"36502022010223583973437"</f>
        <v>36502022010223583973437</v>
      </c>
      <c r="C191" s="4" t="s">
        <v>6</v>
      </c>
      <c r="D191" s="4" t="str">
        <f>"陈志晟"</f>
        <v>陈志晟</v>
      </c>
    </row>
    <row r="192" spans="1:4" s="1" customFormat="1" ht="34.5" customHeight="1">
      <c r="A192" s="4">
        <v>190</v>
      </c>
      <c r="B192" s="4" t="str">
        <f>"36502022010300013673440"</f>
        <v>36502022010300013673440</v>
      </c>
      <c r="C192" s="4" t="s">
        <v>6</v>
      </c>
      <c r="D192" s="4" t="str">
        <f>"唐佩"</f>
        <v>唐佩</v>
      </c>
    </row>
    <row r="193" spans="1:4" s="1" customFormat="1" ht="34.5" customHeight="1">
      <c r="A193" s="4">
        <v>191</v>
      </c>
      <c r="B193" s="4" t="str">
        <f>"36502022010300261173447"</f>
        <v>36502022010300261173447</v>
      </c>
      <c r="C193" s="4" t="s">
        <v>6</v>
      </c>
      <c r="D193" s="4" t="str">
        <f>"陈娜"</f>
        <v>陈娜</v>
      </c>
    </row>
    <row r="194" spans="1:4" s="1" customFormat="1" ht="34.5" customHeight="1">
      <c r="A194" s="4">
        <v>192</v>
      </c>
      <c r="B194" s="4" t="str">
        <f>"36502022010301160773461"</f>
        <v>36502022010301160773461</v>
      </c>
      <c r="C194" s="4" t="s">
        <v>6</v>
      </c>
      <c r="D194" s="4" t="str">
        <f>"陈晶"</f>
        <v>陈晶</v>
      </c>
    </row>
    <row r="195" spans="1:4" s="1" customFormat="1" ht="34.5" customHeight="1">
      <c r="A195" s="4">
        <v>193</v>
      </c>
      <c r="B195" s="4" t="str">
        <f>"36502022010307313573479"</f>
        <v>36502022010307313573479</v>
      </c>
      <c r="C195" s="4" t="s">
        <v>6</v>
      </c>
      <c r="D195" s="4" t="str">
        <f>"符琪"</f>
        <v>符琪</v>
      </c>
    </row>
    <row r="196" spans="1:4" s="1" customFormat="1" ht="34.5" customHeight="1">
      <c r="A196" s="4">
        <v>194</v>
      </c>
      <c r="B196" s="4" t="str">
        <f>"36502022010309372773829"</f>
        <v>36502022010309372773829</v>
      </c>
      <c r="C196" s="4" t="s">
        <v>6</v>
      </c>
      <c r="D196" s="4" t="str">
        <f>"文云妃"</f>
        <v>文云妃</v>
      </c>
    </row>
    <row r="197" spans="1:4" s="1" customFormat="1" ht="34.5" customHeight="1">
      <c r="A197" s="4">
        <v>195</v>
      </c>
      <c r="B197" s="4" t="str">
        <f>"36502022010309584373938"</f>
        <v>36502022010309584373938</v>
      </c>
      <c r="C197" s="4" t="s">
        <v>6</v>
      </c>
      <c r="D197" s="4" t="str">
        <f>"符瑞女"</f>
        <v>符瑞女</v>
      </c>
    </row>
    <row r="198" spans="1:4" s="1" customFormat="1" ht="34.5" customHeight="1">
      <c r="A198" s="4">
        <v>196</v>
      </c>
      <c r="B198" s="4" t="str">
        <f>"36502022010310064773974"</f>
        <v>36502022010310064773974</v>
      </c>
      <c r="C198" s="4" t="s">
        <v>6</v>
      </c>
      <c r="D198" s="4" t="str">
        <f>"杨静雯"</f>
        <v>杨静雯</v>
      </c>
    </row>
    <row r="199" spans="1:4" s="1" customFormat="1" ht="34.5" customHeight="1">
      <c r="A199" s="4">
        <v>197</v>
      </c>
      <c r="B199" s="4" t="str">
        <f>"36502022010310372774151"</f>
        <v>36502022010310372774151</v>
      </c>
      <c r="C199" s="4" t="s">
        <v>6</v>
      </c>
      <c r="D199" s="4" t="str">
        <f>"韩柳"</f>
        <v>韩柳</v>
      </c>
    </row>
    <row r="200" spans="1:4" s="1" customFormat="1" ht="34.5" customHeight="1">
      <c r="A200" s="4">
        <v>198</v>
      </c>
      <c r="B200" s="4" t="str">
        <f>"36502022010311020574281"</f>
        <v>36502022010311020574281</v>
      </c>
      <c r="C200" s="4" t="s">
        <v>6</v>
      </c>
      <c r="D200" s="4" t="str">
        <f>"黄进辉"</f>
        <v>黄进辉</v>
      </c>
    </row>
    <row r="201" spans="1:4" s="1" customFormat="1" ht="34.5" customHeight="1">
      <c r="A201" s="4">
        <v>199</v>
      </c>
      <c r="B201" s="4" t="str">
        <f>"36502022010311034274292"</f>
        <v>36502022010311034274292</v>
      </c>
      <c r="C201" s="4" t="s">
        <v>6</v>
      </c>
      <c r="D201" s="4" t="str">
        <f>"王佳音"</f>
        <v>王佳音</v>
      </c>
    </row>
    <row r="202" spans="1:4" s="1" customFormat="1" ht="34.5" customHeight="1">
      <c r="A202" s="4">
        <v>200</v>
      </c>
      <c r="B202" s="4" t="str">
        <f>"36502022010311050274298"</f>
        <v>36502022010311050274298</v>
      </c>
      <c r="C202" s="4" t="s">
        <v>6</v>
      </c>
      <c r="D202" s="4" t="str">
        <f>"曾芸"</f>
        <v>曾芸</v>
      </c>
    </row>
    <row r="203" spans="1:4" s="1" customFormat="1" ht="34.5" customHeight="1">
      <c r="A203" s="4">
        <v>201</v>
      </c>
      <c r="B203" s="4" t="str">
        <f>"36502022010311174574358"</f>
        <v>36502022010311174574358</v>
      </c>
      <c r="C203" s="4" t="s">
        <v>6</v>
      </c>
      <c r="D203" s="4" t="str">
        <f>"郭静"</f>
        <v>郭静</v>
      </c>
    </row>
    <row r="204" spans="1:4" s="1" customFormat="1" ht="34.5" customHeight="1">
      <c r="A204" s="4">
        <v>202</v>
      </c>
      <c r="B204" s="4" t="str">
        <f>"36502022010312044574612"</f>
        <v>36502022010312044574612</v>
      </c>
      <c r="C204" s="4" t="s">
        <v>6</v>
      </c>
      <c r="D204" s="4" t="str">
        <f>"李冬岩"</f>
        <v>李冬岩</v>
      </c>
    </row>
    <row r="205" spans="1:4" s="1" customFormat="1" ht="34.5" customHeight="1">
      <c r="A205" s="4">
        <v>203</v>
      </c>
      <c r="B205" s="4" t="str">
        <f>"36502022010312151374661"</f>
        <v>36502022010312151374661</v>
      </c>
      <c r="C205" s="4" t="s">
        <v>6</v>
      </c>
      <c r="D205" s="4" t="str">
        <f>"王帆"</f>
        <v>王帆</v>
      </c>
    </row>
    <row r="206" spans="1:4" s="1" customFormat="1" ht="34.5" customHeight="1">
      <c r="A206" s="4">
        <v>204</v>
      </c>
      <c r="B206" s="4" t="str">
        <f>"36502022010312514974824"</f>
        <v>36502022010312514974824</v>
      </c>
      <c r="C206" s="4" t="s">
        <v>6</v>
      </c>
      <c r="D206" s="4" t="str">
        <f>"谭卓亮"</f>
        <v>谭卓亮</v>
      </c>
    </row>
    <row r="207" spans="1:4" s="1" customFormat="1" ht="34.5" customHeight="1">
      <c r="A207" s="4">
        <v>205</v>
      </c>
      <c r="B207" s="4" t="str">
        <f>"36502022010313343374998"</f>
        <v>36502022010313343374998</v>
      </c>
      <c r="C207" s="4" t="s">
        <v>6</v>
      </c>
      <c r="D207" s="4" t="str">
        <f>"李舒"</f>
        <v>李舒</v>
      </c>
    </row>
    <row r="208" spans="1:4" s="1" customFormat="1" ht="34.5" customHeight="1">
      <c r="A208" s="4">
        <v>206</v>
      </c>
      <c r="B208" s="4" t="str">
        <f>"36502022010314085675122"</f>
        <v>36502022010314085675122</v>
      </c>
      <c r="C208" s="4" t="s">
        <v>6</v>
      </c>
      <c r="D208" s="4" t="str">
        <f>"王永亮"</f>
        <v>王永亮</v>
      </c>
    </row>
    <row r="209" spans="1:4" s="1" customFormat="1" ht="34.5" customHeight="1">
      <c r="A209" s="4">
        <v>207</v>
      </c>
      <c r="B209" s="4" t="str">
        <f>"36502022010314244975181"</f>
        <v>36502022010314244975181</v>
      </c>
      <c r="C209" s="4" t="s">
        <v>6</v>
      </c>
      <c r="D209" s="4" t="str">
        <f>"李婕"</f>
        <v>李婕</v>
      </c>
    </row>
    <row r="210" spans="1:4" s="1" customFormat="1" ht="34.5" customHeight="1">
      <c r="A210" s="4">
        <v>208</v>
      </c>
      <c r="B210" s="4" t="str">
        <f>"36502022010314441975252"</f>
        <v>36502022010314441975252</v>
      </c>
      <c r="C210" s="4" t="s">
        <v>6</v>
      </c>
      <c r="D210" s="4" t="str">
        <f>"何巧思"</f>
        <v>何巧思</v>
      </c>
    </row>
    <row r="211" spans="1:4" s="1" customFormat="1" ht="34.5" customHeight="1">
      <c r="A211" s="4">
        <v>209</v>
      </c>
      <c r="B211" s="4" t="str">
        <f>"36502022010314502075272"</f>
        <v>36502022010314502075272</v>
      </c>
      <c r="C211" s="4" t="s">
        <v>6</v>
      </c>
      <c r="D211" s="4" t="str">
        <f>"林雅娜"</f>
        <v>林雅娜</v>
      </c>
    </row>
    <row r="212" spans="1:4" s="1" customFormat="1" ht="34.5" customHeight="1">
      <c r="A212" s="4">
        <v>210</v>
      </c>
      <c r="B212" s="4" t="str">
        <f>"36502022010314590775301"</f>
        <v>36502022010314590775301</v>
      </c>
      <c r="C212" s="4" t="s">
        <v>6</v>
      </c>
      <c r="D212" s="4" t="str">
        <f>"张小梅"</f>
        <v>张小梅</v>
      </c>
    </row>
    <row r="213" spans="1:4" s="1" customFormat="1" ht="34.5" customHeight="1">
      <c r="A213" s="4">
        <v>211</v>
      </c>
      <c r="B213" s="4" t="str">
        <f>"36502022010315231875391"</f>
        <v>36502022010315231875391</v>
      </c>
      <c r="C213" s="4" t="s">
        <v>6</v>
      </c>
      <c r="D213" s="4" t="str">
        <f>"王春秋"</f>
        <v>王春秋</v>
      </c>
    </row>
    <row r="214" spans="1:4" s="1" customFormat="1" ht="34.5" customHeight="1">
      <c r="A214" s="4">
        <v>212</v>
      </c>
      <c r="B214" s="4" t="str">
        <f>"36502022010316372675655"</f>
        <v>36502022010316372675655</v>
      </c>
      <c r="C214" s="4" t="s">
        <v>6</v>
      </c>
      <c r="D214" s="4" t="str">
        <f>"姚妙妙"</f>
        <v>姚妙妙</v>
      </c>
    </row>
    <row r="215" spans="1:4" s="1" customFormat="1" ht="34.5" customHeight="1">
      <c r="A215" s="4">
        <v>213</v>
      </c>
      <c r="B215" s="4" t="str">
        <f>"36502022010316492475699"</f>
        <v>36502022010316492475699</v>
      </c>
      <c r="C215" s="4" t="s">
        <v>6</v>
      </c>
      <c r="D215" s="4" t="str">
        <f>"麦明晟"</f>
        <v>麦明晟</v>
      </c>
    </row>
    <row r="216" spans="1:4" s="1" customFormat="1" ht="34.5" customHeight="1">
      <c r="A216" s="4">
        <v>214</v>
      </c>
      <c r="B216" s="4" t="str">
        <f>"36502022010319195976175"</f>
        <v>36502022010319195976175</v>
      </c>
      <c r="C216" s="4" t="s">
        <v>6</v>
      </c>
      <c r="D216" s="4" t="str">
        <f>"陈月浪"</f>
        <v>陈月浪</v>
      </c>
    </row>
    <row r="217" spans="1:4" s="1" customFormat="1" ht="34.5" customHeight="1">
      <c r="A217" s="4">
        <v>215</v>
      </c>
      <c r="B217" s="4" t="str">
        <f>"36502022010319531376277"</f>
        <v>36502022010319531376277</v>
      </c>
      <c r="C217" s="4" t="s">
        <v>6</v>
      </c>
      <c r="D217" s="4" t="str">
        <f>"梁栋"</f>
        <v>梁栋</v>
      </c>
    </row>
    <row r="218" spans="1:4" s="1" customFormat="1" ht="34.5" customHeight="1">
      <c r="A218" s="4">
        <v>216</v>
      </c>
      <c r="B218" s="4" t="str">
        <f>"36502022010320000976310"</f>
        <v>36502022010320000976310</v>
      </c>
      <c r="C218" s="4" t="s">
        <v>6</v>
      </c>
      <c r="D218" s="4" t="str">
        <f>"王玲"</f>
        <v>王玲</v>
      </c>
    </row>
    <row r="219" spans="1:4" s="1" customFormat="1" ht="34.5" customHeight="1">
      <c r="A219" s="4">
        <v>217</v>
      </c>
      <c r="B219" s="4" t="str">
        <f>"36502022010320532376474"</f>
        <v>36502022010320532376474</v>
      </c>
      <c r="C219" s="4" t="s">
        <v>6</v>
      </c>
      <c r="D219" s="4" t="str">
        <f>"刘晓婵"</f>
        <v>刘晓婵</v>
      </c>
    </row>
    <row r="220" spans="1:4" s="1" customFormat="1" ht="34.5" customHeight="1">
      <c r="A220" s="4">
        <v>218</v>
      </c>
      <c r="B220" s="4" t="str">
        <f>"36502022010321080176521"</f>
        <v>36502022010321080176521</v>
      </c>
      <c r="C220" s="4" t="s">
        <v>6</v>
      </c>
      <c r="D220" s="4" t="str">
        <f>"李京璇"</f>
        <v>李京璇</v>
      </c>
    </row>
    <row r="221" spans="1:4" s="1" customFormat="1" ht="34.5" customHeight="1">
      <c r="A221" s="4">
        <v>219</v>
      </c>
      <c r="B221" s="4" t="str">
        <f>"36502022010321141976540"</f>
        <v>36502022010321141976540</v>
      </c>
      <c r="C221" s="4" t="s">
        <v>6</v>
      </c>
      <c r="D221" s="4" t="str">
        <f>"冯惠雅"</f>
        <v>冯惠雅</v>
      </c>
    </row>
    <row r="222" spans="1:4" s="1" customFormat="1" ht="34.5" customHeight="1">
      <c r="A222" s="4">
        <v>220</v>
      </c>
      <c r="B222" s="4" t="str">
        <f>"36502022010321460076640"</f>
        <v>36502022010321460076640</v>
      </c>
      <c r="C222" s="4" t="s">
        <v>6</v>
      </c>
      <c r="D222" s="4" t="str">
        <f>"朱云杰"</f>
        <v>朱云杰</v>
      </c>
    </row>
    <row r="223" spans="1:4" s="1" customFormat="1" ht="34.5" customHeight="1">
      <c r="A223" s="4">
        <v>221</v>
      </c>
      <c r="B223" s="4" t="str">
        <f>"36502022010321520676658"</f>
        <v>36502022010321520676658</v>
      </c>
      <c r="C223" s="4" t="s">
        <v>6</v>
      </c>
      <c r="D223" s="4" t="str">
        <f>"林诗珏"</f>
        <v>林诗珏</v>
      </c>
    </row>
    <row r="224" spans="1:4" s="1" customFormat="1" ht="34.5" customHeight="1">
      <c r="A224" s="4">
        <v>222</v>
      </c>
      <c r="B224" s="4" t="str">
        <f>"36502022010322014976690"</f>
        <v>36502022010322014976690</v>
      </c>
      <c r="C224" s="4" t="s">
        <v>6</v>
      </c>
      <c r="D224" s="4" t="str">
        <f>"刘满意"</f>
        <v>刘满意</v>
      </c>
    </row>
    <row r="225" spans="1:4" s="1" customFormat="1" ht="34.5" customHeight="1">
      <c r="A225" s="4">
        <v>223</v>
      </c>
      <c r="B225" s="4" t="str">
        <f>"36502022010322020176692"</f>
        <v>36502022010322020176692</v>
      </c>
      <c r="C225" s="4" t="s">
        <v>6</v>
      </c>
      <c r="D225" s="4" t="str">
        <f>"赵毓炎"</f>
        <v>赵毓炎</v>
      </c>
    </row>
    <row r="226" spans="1:4" s="1" customFormat="1" ht="34.5" customHeight="1">
      <c r="A226" s="4">
        <v>224</v>
      </c>
      <c r="B226" s="4" t="str">
        <f>"36502022010322150776738"</f>
        <v>36502022010322150776738</v>
      </c>
      <c r="C226" s="4" t="s">
        <v>6</v>
      </c>
      <c r="D226" s="4" t="str">
        <f>"朱康欢"</f>
        <v>朱康欢</v>
      </c>
    </row>
    <row r="227" spans="1:4" s="1" customFormat="1" ht="34.5" customHeight="1">
      <c r="A227" s="4">
        <v>225</v>
      </c>
      <c r="B227" s="4" t="str">
        <f>"36502022010322593576850"</f>
        <v>36502022010322593576850</v>
      </c>
      <c r="C227" s="4" t="s">
        <v>6</v>
      </c>
      <c r="D227" s="4" t="str">
        <f>"劳兰娇"</f>
        <v>劳兰娇</v>
      </c>
    </row>
    <row r="228" spans="1:4" s="1" customFormat="1" ht="34.5" customHeight="1">
      <c r="A228" s="4">
        <v>226</v>
      </c>
      <c r="B228" s="4" t="str">
        <f>"36502022010323215876898"</f>
        <v>36502022010323215876898</v>
      </c>
      <c r="C228" s="4" t="s">
        <v>6</v>
      </c>
      <c r="D228" s="4" t="str">
        <f>"尹思源"</f>
        <v>尹思源</v>
      </c>
    </row>
    <row r="229" spans="1:4" s="1" customFormat="1" ht="34.5" customHeight="1">
      <c r="A229" s="4">
        <v>227</v>
      </c>
      <c r="B229" s="4" t="str">
        <f>"36502022010323251376906"</f>
        <v>36502022010323251376906</v>
      </c>
      <c r="C229" s="4" t="s">
        <v>6</v>
      </c>
      <c r="D229" s="4" t="str">
        <f>"黄慈"</f>
        <v>黄慈</v>
      </c>
    </row>
    <row r="230" spans="1:4" s="1" customFormat="1" ht="34.5" customHeight="1">
      <c r="A230" s="4">
        <v>228</v>
      </c>
      <c r="B230" s="4" t="str">
        <f>"36502022010323252176907"</f>
        <v>36502022010323252176907</v>
      </c>
      <c r="C230" s="4" t="s">
        <v>6</v>
      </c>
      <c r="D230" s="4" t="str">
        <f>"王学深"</f>
        <v>王学深</v>
      </c>
    </row>
    <row r="231" spans="1:4" s="1" customFormat="1" ht="34.5" customHeight="1">
      <c r="A231" s="4">
        <v>229</v>
      </c>
      <c r="B231" s="4" t="str">
        <f>"36502022010323560476948"</f>
        <v>36502022010323560476948</v>
      </c>
      <c r="C231" s="4" t="s">
        <v>6</v>
      </c>
      <c r="D231" s="4" t="str">
        <f>"吴倩颖"</f>
        <v>吴倩颖</v>
      </c>
    </row>
    <row r="232" spans="1:4" s="1" customFormat="1" ht="34.5" customHeight="1">
      <c r="A232" s="4">
        <v>230</v>
      </c>
      <c r="B232" s="4" t="str">
        <f>"36502022010407493777073"</f>
        <v>36502022010407493777073</v>
      </c>
      <c r="C232" s="4" t="s">
        <v>6</v>
      </c>
      <c r="D232" s="4" t="str">
        <f>"谭向冰"</f>
        <v>谭向冰</v>
      </c>
    </row>
    <row r="233" spans="1:4" s="1" customFormat="1" ht="34.5" customHeight="1">
      <c r="A233" s="4">
        <v>231</v>
      </c>
      <c r="B233" s="4" t="str">
        <f>"36502022010408273177184"</f>
        <v>36502022010408273177184</v>
      </c>
      <c r="C233" s="4" t="s">
        <v>6</v>
      </c>
      <c r="D233" s="4" t="str">
        <f>"陈俊帆"</f>
        <v>陈俊帆</v>
      </c>
    </row>
    <row r="234" spans="1:4" s="1" customFormat="1" ht="34.5" customHeight="1">
      <c r="A234" s="4">
        <v>232</v>
      </c>
      <c r="B234" s="4" t="str">
        <f>"36502022010408300477193"</f>
        <v>36502022010408300477193</v>
      </c>
      <c r="C234" s="4" t="s">
        <v>6</v>
      </c>
      <c r="D234" s="4" t="str">
        <f>"李娜"</f>
        <v>李娜</v>
      </c>
    </row>
    <row r="235" spans="1:4" s="1" customFormat="1" ht="34.5" customHeight="1">
      <c r="A235" s="4">
        <v>233</v>
      </c>
      <c r="B235" s="4" t="str">
        <f>"36502022010408312677198"</f>
        <v>36502022010408312677198</v>
      </c>
      <c r="C235" s="4" t="s">
        <v>6</v>
      </c>
      <c r="D235" s="4" t="str">
        <f>"周德建"</f>
        <v>周德建</v>
      </c>
    </row>
    <row r="236" spans="1:4" s="1" customFormat="1" ht="34.5" customHeight="1">
      <c r="A236" s="4">
        <v>234</v>
      </c>
      <c r="B236" s="4" t="str">
        <f>"36502022010408322177208"</f>
        <v>36502022010408322177208</v>
      </c>
      <c r="C236" s="4" t="s">
        <v>6</v>
      </c>
      <c r="D236" s="4" t="str">
        <f>"甘晓静"</f>
        <v>甘晓静</v>
      </c>
    </row>
    <row r="237" spans="1:4" s="1" customFormat="1" ht="34.5" customHeight="1">
      <c r="A237" s="4">
        <v>235</v>
      </c>
      <c r="B237" s="4" t="str">
        <f>"36502022010408333977219"</f>
        <v>36502022010408333977219</v>
      </c>
      <c r="C237" s="4" t="s">
        <v>6</v>
      </c>
      <c r="D237" s="4" t="str">
        <f>"杨燕菠"</f>
        <v>杨燕菠</v>
      </c>
    </row>
    <row r="238" spans="1:4" s="1" customFormat="1" ht="34.5" customHeight="1">
      <c r="A238" s="4">
        <v>236</v>
      </c>
      <c r="B238" s="4" t="str">
        <f>"36502022010408411677264"</f>
        <v>36502022010408411677264</v>
      </c>
      <c r="C238" s="4" t="s">
        <v>6</v>
      </c>
      <c r="D238" s="4" t="str">
        <f>"黄烨"</f>
        <v>黄烨</v>
      </c>
    </row>
    <row r="239" spans="1:4" s="1" customFormat="1" ht="34.5" customHeight="1">
      <c r="A239" s="4">
        <v>237</v>
      </c>
      <c r="B239" s="4" t="str">
        <f>"36502022010408465877299"</f>
        <v>36502022010408465877299</v>
      </c>
      <c r="C239" s="4" t="s">
        <v>6</v>
      </c>
      <c r="D239" s="4" t="str">
        <f>"符永佳"</f>
        <v>符永佳</v>
      </c>
    </row>
    <row r="240" spans="1:4" s="1" customFormat="1" ht="34.5" customHeight="1">
      <c r="A240" s="4">
        <v>238</v>
      </c>
      <c r="B240" s="4" t="str">
        <f>"36502022010408513677330"</f>
        <v>36502022010408513677330</v>
      </c>
      <c r="C240" s="4" t="s">
        <v>6</v>
      </c>
      <c r="D240" s="4" t="str">
        <f>"雷虹"</f>
        <v>雷虹</v>
      </c>
    </row>
    <row r="241" spans="1:4" s="1" customFormat="1" ht="34.5" customHeight="1">
      <c r="A241" s="4">
        <v>239</v>
      </c>
      <c r="B241" s="4" t="str">
        <f>"36502022010408544077351"</f>
        <v>36502022010408544077351</v>
      </c>
      <c r="C241" s="4" t="s">
        <v>6</v>
      </c>
      <c r="D241" s="4" t="str">
        <f>"彭翎"</f>
        <v>彭翎</v>
      </c>
    </row>
    <row r="242" spans="1:4" s="1" customFormat="1" ht="34.5" customHeight="1">
      <c r="A242" s="4">
        <v>240</v>
      </c>
      <c r="B242" s="4" t="str">
        <f>"36502022010408584877374"</f>
        <v>36502022010408584877374</v>
      </c>
      <c r="C242" s="4" t="s">
        <v>6</v>
      </c>
      <c r="D242" s="4" t="str">
        <f>"柯苏倩"</f>
        <v>柯苏倩</v>
      </c>
    </row>
    <row r="243" spans="1:4" s="1" customFormat="1" ht="34.5" customHeight="1">
      <c r="A243" s="4">
        <v>241</v>
      </c>
      <c r="B243" s="4" t="str">
        <f>"36502022010408592577379"</f>
        <v>36502022010408592577379</v>
      </c>
      <c r="C243" s="4" t="s">
        <v>6</v>
      </c>
      <c r="D243" s="4" t="str">
        <f>"吴星"</f>
        <v>吴星</v>
      </c>
    </row>
    <row r="244" spans="1:4" s="1" customFormat="1" ht="34.5" customHeight="1">
      <c r="A244" s="4">
        <v>242</v>
      </c>
      <c r="B244" s="4" t="str">
        <f>"36502022010409054677427"</f>
        <v>36502022010409054677427</v>
      </c>
      <c r="C244" s="4" t="s">
        <v>6</v>
      </c>
      <c r="D244" s="4" t="str">
        <f>"叶蕾"</f>
        <v>叶蕾</v>
      </c>
    </row>
    <row r="245" spans="1:4" s="1" customFormat="1" ht="34.5" customHeight="1">
      <c r="A245" s="4">
        <v>243</v>
      </c>
      <c r="B245" s="4" t="str">
        <f>"36502022010409075477447"</f>
        <v>36502022010409075477447</v>
      </c>
      <c r="C245" s="4" t="s">
        <v>6</v>
      </c>
      <c r="D245" s="4" t="str">
        <f>"符鸾洁"</f>
        <v>符鸾洁</v>
      </c>
    </row>
    <row r="246" spans="1:4" s="1" customFormat="1" ht="34.5" customHeight="1">
      <c r="A246" s="4">
        <v>244</v>
      </c>
      <c r="B246" s="4" t="str">
        <f>"36502022010409084577454"</f>
        <v>36502022010409084577454</v>
      </c>
      <c r="C246" s="4" t="s">
        <v>6</v>
      </c>
      <c r="D246" s="4" t="str">
        <f>"卢桐"</f>
        <v>卢桐</v>
      </c>
    </row>
    <row r="247" spans="1:4" s="1" customFormat="1" ht="34.5" customHeight="1">
      <c r="A247" s="4">
        <v>245</v>
      </c>
      <c r="B247" s="4" t="str">
        <f>"36502022010409113077478"</f>
        <v>36502022010409113077478</v>
      </c>
      <c r="C247" s="4" t="s">
        <v>6</v>
      </c>
      <c r="D247" s="4" t="str">
        <f>"赖舒愉"</f>
        <v>赖舒愉</v>
      </c>
    </row>
    <row r="248" spans="1:4" s="1" customFormat="1" ht="34.5" customHeight="1">
      <c r="A248" s="4">
        <v>246</v>
      </c>
      <c r="B248" s="4" t="str">
        <f>"36502022010409145777506"</f>
        <v>36502022010409145777506</v>
      </c>
      <c r="C248" s="4" t="s">
        <v>6</v>
      </c>
      <c r="D248" s="4" t="str">
        <f>"胡琪婧"</f>
        <v>胡琪婧</v>
      </c>
    </row>
    <row r="249" spans="1:4" s="1" customFormat="1" ht="34.5" customHeight="1">
      <c r="A249" s="4">
        <v>247</v>
      </c>
      <c r="B249" s="4" t="str">
        <f>"36502022010409191577547"</f>
        <v>36502022010409191577547</v>
      </c>
      <c r="C249" s="4" t="s">
        <v>6</v>
      </c>
      <c r="D249" s="4" t="str">
        <f>"周泽彬"</f>
        <v>周泽彬</v>
      </c>
    </row>
    <row r="250" spans="1:4" s="1" customFormat="1" ht="34.5" customHeight="1">
      <c r="A250" s="4">
        <v>248</v>
      </c>
      <c r="B250" s="4" t="str">
        <f>"36502022010409304177652"</f>
        <v>36502022010409304177652</v>
      </c>
      <c r="C250" s="4" t="s">
        <v>6</v>
      </c>
      <c r="D250" s="4" t="str">
        <f>"王海玉"</f>
        <v>王海玉</v>
      </c>
    </row>
    <row r="251" spans="1:4" s="1" customFormat="1" ht="34.5" customHeight="1">
      <c r="A251" s="4">
        <v>249</v>
      </c>
      <c r="B251" s="4" t="str">
        <f>"36502022010409333577677"</f>
        <v>36502022010409333577677</v>
      </c>
      <c r="C251" s="4" t="s">
        <v>6</v>
      </c>
      <c r="D251" s="4" t="str">
        <f>"陈佩华"</f>
        <v>陈佩华</v>
      </c>
    </row>
    <row r="252" spans="1:4" s="1" customFormat="1" ht="34.5" customHeight="1">
      <c r="A252" s="4">
        <v>250</v>
      </c>
      <c r="B252" s="4" t="str">
        <f>"36502022010409385077706"</f>
        <v>36502022010409385077706</v>
      </c>
      <c r="C252" s="4" t="s">
        <v>6</v>
      </c>
      <c r="D252" s="4" t="str">
        <f>"梁冰冰"</f>
        <v>梁冰冰</v>
      </c>
    </row>
    <row r="253" spans="1:4" s="1" customFormat="1" ht="34.5" customHeight="1">
      <c r="A253" s="4">
        <v>251</v>
      </c>
      <c r="B253" s="4" t="str">
        <f>"36502022010409444777763"</f>
        <v>36502022010409444777763</v>
      </c>
      <c r="C253" s="4" t="s">
        <v>6</v>
      </c>
      <c r="D253" s="4" t="str">
        <f>"汤梅兰"</f>
        <v>汤梅兰</v>
      </c>
    </row>
    <row r="254" spans="1:4" s="1" customFormat="1" ht="34.5" customHeight="1">
      <c r="A254" s="4">
        <v>252</v>
      </c>
      <c r="B254" s="4" t="str">
        <f>"36502022010409492977797"</f>
        <v>36502022010409492977797</v>
      </c>
      <c r="C254" s="4" t="s">
        <v>6</v>
      </c>
      <c r="D254" s="4" t="str">
        <f>"游首南"</f>
        <v>游首南</v>
      </c>
    </row>
    <row r="255" spans="1:4" s="1" customFormat="1" ht="34.5" customHeight="1">
      <c r="A255" s="4">
        <v>253</v>
      </c>
      <c r="B255" s="4" t="str">
        <f>"36502022010409493477798"</f>
        <v>36502022010409493477798</v>
      </c>
      <c r="C255" s="4" t="s">
        <v>6</v>
      </c>
      <c r="D255" s="4" t="str">
        <f>"陈琳"</f>
        <v>陈琳</v>
      </c>
    </row>
    <row r="256" spans="1:4" s="1" customFormat="1" ht="34.5" customHeight="1">
      <c r="A256" s="4">
        <v>254</v>
      </c>
      <c r="B256" s="4" t="str">
        <f>"36502022010410042177944"</f>
        <v>36502022010410042177944</v>
      </c>
      <c r="C256" s="4" t="s">
        <v>6</v>
      </c>
      <c r="D256" s="4" t="str">
        <f>"张天成"</f>
        <v>张天成</v>
      </c>
    </row>
    <row r="257" spans="1:4" s="1" customFormat="1" ht="34.5" customHeight="1">
      <c r="A257" s="4">
        <v>255</v>
      </c>
      <c r="B257" s="4" t="str">
        <f>"36502022010410052177953"</f>
        <v>36502022010410052177953</v>
      </c>
      <c r="C257" s="4" t="s">
        <v>6</v>
      </c>
      <c r="D257" s="4" t="str">
        <f>"杨许娣"</f>
        <v>杨许娣</v>
      </c>
    </row>
    <row r="258" spans="1:4" s="1" customFormat="1" ht="34.5" customHeight="1">
      <c r="A258" s="4">
        <v>256</v>
      </c>
      <c r="B258" s="4" t="str">
        <f>"36502022010410092077998"</f>
        <v>36502022010410092077998</v>
      </c>
      <c r="C258" s="4" t="s">
        <v>6</v>
      </c>
      <c r="D258" s="4" t="str">
        <f>"陈海冰"</f>
        <v>陈海冰</v>
      </c>
    </row>
    <row r="259" spans="1:4" s="1" customFormat="1" ht="34.5" customHeight="1">
      <c r="A259" s="4">
        <v>257</v>
      </c>
      <c r="B259" s="4" t="str">
        <f>"36502022010410174178068"</f>
        <v>36502022010410174178068</v>
      </c>
      <c r="C259" s="4" t="s">
        <v>6</v>
      </c>
      <c r="D259" s="4" t="str">
        <f>"翁晓娟"</f>
        <v>翁晓娟</v>
      </c>
    </row>
    <row r="260" spans="1:4" s="1" customFormat="1" ht="34.5" customHeight="1">
      <c r="A260" s="4">
        <v>258</v>
      </c>
      <c r="B260" s="4" t="str">
        <f>"36502022010410284078164"</f>
        <v>36502022010410284078164</v>
      </c>
      <c r="C260" s="4" t="s">
        <v>6</v>
      </c>
      <c r="D260" s="4" t="str">
        <f>"刘沛珮"</f>
        <v>刘沛珮</v>
      </c>
    </row>
    <row r="261" spans="1:4" s="1" customFormat="1" ht="34.5" customHeight="1">
      <c r="A261" s="4">
        <v>259</v>
      </c>
      <c r="B261" s="4" t="str">
        <f>"36502022010410330178204"</f>
        <v>36502022010410330178204</v>
      </c>
      <c r="C261" s="4" t="s">
        <v>6</v>
      </c>
      <c r="D261" s="4" t="str">
        <f>"赵宏博"</f>
        <v>赵宏博</v>
      </c>
    </row>
    <row r="262" spans="1:4" s="1" customFormat="1" ht="34.5" customHeight="1">
      <c r="A262" s="4">
        <v>260</v>
      </c>
      <c r="B262" s="4" t="str">
        <f>"36502022010410350178219"</f>
        <v>36502022010410350178219</v>
      </c>
      <c r="C262" s="4" t="s">
        <v>6</v>
      </c>
      <c r="D262" s="4" t="str">
        <f>"陈长斌"</f>
        <v>陈长斌</v>
      </c>
    </row>
    <row r="263" spans="1:4" s="1" customFormat="1" ht="34.5" customHeight="1">
      <c r="A263" s="4">
        <v>261</v>
      </c>
      <c r="B263" s="4" t="str">
        <f>"36502022010410380678248"</f>
        <v>36502022010410380678248</v>
      </c>
      <c r="C263" s="4" t="s">
        <v>6</v>
      </c>
      <c r="D263" s="4" t="str">
        <f>"陈慧"</f>
        <v>陈慧</v>
      </c>
    </row>
    <row r="264" spans="1:4" s="1" customFormat="1" ht="34.5" customHeight="1">
      <c r="A264" s="4">
        <v>262</v>
      </c>
      <c r="B264" s="4" t="str">
        <f>"36502022010410390678256"</f>
        <v>36502022010410390678256</v>
      </c>
      <c r="C264" s="4" t="s">
        <v>6</v>
      </c>
      <c r="D264" s="4" t="str">
        <f>"黄宝姣"</f>
        <v>黄宝姣</v>
      </c>
    </row>
    <row r="265" spans="1:4" s="1" customFormat="1" ht="34.5" customHeight="1">
      <c r="A265" s="4">
        <v>263</v>
      </c>
      <c r="B265" s="4" t="str">
        <f>"36502022010410484978330"</f>
        <v>36502022010410484978330</v>
      </c>
      <c r="C265" s="4" t="s">
        <v>6</v>
      </c>
      <c r="D265" s="4" t="str">
        <f>"万佳华"</f>
        <v>万佳华</v>
      </c>
    </row>
    <row r="266" spans="1:4" s="1" customFormat="1" ht="34.5" customHeight="1">
      <c r="A266" s="4">
        <v>264</v>
      </c>
      <c r="B266" s="4" t="str">
        <f>"36502022010410500178346"</f>
        <v>36502022010410500178346</v>
      </c>
      <c r="C266" s="4" t="s">
        <v>6</v>
      </c>
      <c r="D266" s="4" t="str">
        <f>"张熙松"</f>
        <v>张熙松</v>
      </c>
    </row>
    <row r="267" spans="1:4" s="1" customFormat="1" ht="34.5" customHeight="1">
      <c r="A267" s="4">
        <v>265</v>
      </c>
      <c r="B267" s="4" t="str">
        <f>"36502022010410543378379"</f>
        <v>36502022010410543378379</v>
      </c>
      <c r="C267" s="4" t="s">
        <v>6</v>
      </c>
      <c r="D267" s="4" t="str">
        <f>"顾舒婷"</f>
        <v>顾舒婷</v>
      </c>
    </row>
    <row r="268" spans="1:4" s="1" customFormat="1" ht="34.5" customHeight="1">
      <c r="A268" s="4">
        <v>266</v>
      </c>
      <c r="B268" s="4" t="str">
        <f>"36502022010410551478386"</f>
        <v>36502022010410551478386</v>
      </c>
      <c r="C268" s="4" t="s">
        <v>6</v>
      </c>
      <c r="D268" s="4" t="str">
        <f>"林琪"</f>
        <v>林琪</v>
      </c>
    </row>
    <row r="269" spans="1:4" s="1" customFormat="1" ht="34.5" customHeight="1">
      <c r="A269" s="4">
        <v>267</v>
      </c>
      <c r="B269" s="4" t="str">
        <f>"36502022010411042678477"</f>
        <v>36502022010411042678477</v>
      </c>
      <c r="C269" s="4" t="s">
        <v>6</v>
      </c>
      <c r="D269" s="4" t="str">
        <f>"丁小佳"</f>
        <v>丁小佳</v>
      </c>
    </row>
    <row r="270" spans="1:4" s="1" customFormat="1" ht="34.5" customHeight="1">
      <c r="A270" s="4">
        <v>268</v>
      </c>
      <c r="B270" s="4" t="str">
        <f>"36502022010411052478485"</f>
        <v>36502022010411052478485</v>
      </c>
      <c r="C270" s="4" t="s">
        <v>6</v>
      </c>
      <c r="D270" s="4" t="str">
        <f>"张林"</f>
        <v>张林</v>
      </c>
    </row>
    <row r="271" spans="1:4" s="1" customFormat="1" ht="34.5" customHeight="1">
      <c r="A271" s="4">
        <v>269</v>
      </c>
      <c r="B271" s="4" t="str">
        <f>"36502022010411111478531"</f>
        <v>36502022010411111478531</v>
      </c>
      <c r="C271" s="4" t="s">
        <v>6</v>
      </c>
      <c r="D271" s="4" t="str">
        <f>"张大智"</f>
        <v>张大智</v>
      </c>
    </row>
    <row r="272" spans="1:4" s="1" customFormat="1" ht="34.5" customHeight="1">
      <c r="A272" s="4">
        <v>270</v>
      </c>
      <c r="B272" s="4" t="str">
        <f>"36502022010411154678574"</f>
        <v>36502022010411154678574</v>
      </c>
      <c r="C272" s="4" t="s">
        <v>6</v>
      </c>
      <c r="D272" s="4" t="str">
        <f>"吴华铭"</f>
        <v>吴华铭</v>
      </c>
    </row>
    <row r="273" spans="1:4" s="1" customFormat="1" ht="34.5" customHeight="1">
      <c r="A273" s="4">
        <v>271</v>
      </c>
      <c r="B273" s="4" t="str">
        <f>"36502022010411190378602"</f>
        <v>36502022010411190378602</v>
      </c>
      <c r="C273" s="4" t="s">
        <v>6</v>
      </c>
      <c r="D273" s="4" t="str">
        <f>"龚芮凡"</f>
        <v>龚芮凡</v>
      </c>
    </row>
    <row r="274" spans="1:4" s="1" customFormat="1" ht="34.5" customHeight="1">
      <c r="A274" s="4">
        <v>272</v>
      </c>
      <c r="B274" s="4" t="str">
        <f>"36502022010411372478754"</f>
        <v>36502022010411372478754</v>
      </c>
      <c r="C274" s="4" t="s">
        <v>6</v>
      </c>
      <c r="D274" s="4" t="str">
        <f>"王博"</f>
        <v>王博</v>
      </c>
    </row>
    <row r="275" spans="1:4" s="1" customFormat="1" ht="34.5" customHeight="1">
      <c r="A275" s="4">
        <v>273</v>
      </c>
      <c r="B275" s="4" t="str">
        <f>"36502022010411400878772"</f>
        <v>36502022010411400878772</v>
      </c>
      <c r="C275" s="4" t="s">
        <v>6</v>
      </c>
      <c r="D275" s="4" t="str">
        <f>"吴晓月"</f>
        <v>吴晓月</v>
      </c>
    </row>
    <row r="276" spans="1:4" s="1" customFormat="1" ht="34.5" customHeight="1">
      <c r="A276" s="4">
        <v>274</v>
      </c>
      <c r="B276" s="4" t="str">
        <f>"36502022010411432178795"</f>
        <v>36502022010411432178795</v>
      </c>
      <c r="C276" s="4" t="s">
        <v>6</v>
      </c>
      <c r="D276" s="4" t="str">
        <f>"崔梦佳"</f>
        <v>崔梦佳</v>
      </c>
    </row>
    <row r="277" spans="1:4" s="1" customFormat="1" ht="34.5" customHeight="1">
      <c r="A277" s="4">
        <v>275</v>
      </c>
      <c r="B277" s="4" t="str">
        <f>"36502022010412311279029"</f>
        <v>36502022010412311279029</v>
      </c>
      <c r="C277" s="4" t="s">
        <v>6</v>
      </c>
      <c r="D277" s="4" t="str">
        <f>"陈铭蔚"</f>
        <v>陈铭蔚</v>
      </c>
    </row>
    <row r="278" spans="1:4" s="1" customFormat="1" ht="34.5" customHeight="1">
      <c r="A278" s="4">
        <v>276</v>
      </c>
      <c r="B278" s="4" t="str">
        <f>"36502022010412393679067"</f>
        <v>36502022010412393679067</v>
      </c>
      <c r="C278" s="4" t="s">
        <v>6</v>
      </c>
      <c r="D278" s="4" t="str">
        <f>"陈敏"</f>
        <v>陈敏</v>
      </c>
    </row>
    <row r="279" spans="1:4" s="1" customFormat="1" ht="34.5" customHeight="1">
      <c r="A279" s="4">
        <v>277</v>
      </c>
      <c r="B279" s="4" t="str">
        <f>"36502022010412565079153"</f>
        <v>36502022010412565079153</v>
      </c>
      <c r="C279" s="4" t="s">
        <v>6</v>
      </c>
      <c r="D279" s="4" t="str">
        <f>"祝晓扬"</f>
        <v>祝晓扬</v>
      </c>
    </row>
    <row r="280" spans="1:4" s="1" customFormat="1" ht="34.5" customHeight="1">
      <c r="A280" s="4">
        <v>278</v>
      </c>
      <c r="B280" s="4" t="str">
        <f>"36502022010413015779176"</f>
        <v>36502022010413015779176</v>
      </c>
      <c r="C280" s="4" t="s">
        <v>6</v>
      </c>
      <c r="D280" s="4" t="str">
        <f>"张智慧"</f>
        <v>张智慧</v>
      </c>
    </row>
    <row r="281" spans="1:4" s="1" customFormat="1" ht="34.5" customHeight="1">
      <c r="A281" s="4">
        <v>279</v>
      </c>
      <c r="B281" s="4" t="str">
        <f>"36502022010413033079184"</f>
        <v>36502022010413033079184</v>
      </c>
      <c r="C281" s="4" t="s">
        <v>6</v>
      </c>
      <c r="D281" s="4" t="str">
        <f>"吴秀川"</f>
        <v>吴秀川</v>
      </c>
    </row>
    <row r="282" spans="1:4" s="1" customFormat="1" ht="34.5" customHeight="1">
      <c r="A282" s="4">
        <v>280</v>
      </c>
      <c r="B282" s="4" t="str">
        <f>"36502022010413041379191"</f>
        <v>36502022010413041379191</v>
      </c>
      <c r="C282" s="4" t="s">
        <v>6</v>
      </c>
      <c r="D282" s="4" t="str">
        <f>"张霞"</f>
        <v>张霞</v>
      </c>
    </row>
    <row r="283" spans="1:4" s="1" customFormat="1" ht="34.5" customHeight="1">
      <c r="A283" s="4">
        <v>281</v>
      </c>
      <c r="B283" s="4" t="str">
        <f>"36502022010413075679213"</f>
        <v>36502022010413075679213</v>
      </c>
      <c r="C283" s="4" t="s">
        <v>6</v>
      </c>
      <c r="D283" s="4" t="str">
        <f>"李航"</f>
        <v>李航</v>
      </c>
    </row>
    <row r="284" spans="1:4" s="1" customFormat="1" ht="34.5" customHeight="1">
      <c r="A284" s="4">
        <v>282</v>
      </c>
      <c r="B284" s="4" t="str">
        <f>"36502022010413375379316"</f>
        <v>36502022010413375379316</v>
      </c>
      <c r="C284" s="4" t="s">
        <v>6</v>
      </c>
      <c r="D284" s="4" t="str">
        <f>"林美燕"</f>
        <v>林美燕</v>
      </c>
    </row>
    <row r="285" spans="1:4" s="1" customFormat="1" ht="34.5" customHeight="1">
      <c r="A285" s="4">
        <v>283</v>
      </c>
      <c r="B285" s="4" t="str">
        <f>"36502022010414424179589"</f>
        <v>36502022010414424179589</v>
      </c>
      <c r="C285" s="4" t="s">
        <v>6</v>
      </c>
      <c r="D285" s="4" t="str">
        <f>"符景帅"</f>
        <v>符景帅</v>
      </c>
    </row>
    <row r="286" spans="1:4" s="1" customFormat="1" ht="34.5" customHeight="1">
      <c r="A286" s="4">
        <v>284</v>
      </c>
      <c r="B286" s="4" t="str">
        <f>"36502022010414512279636"</f>
        <v>36502022010414512279636</v>
      </c>
      <c r="C286" s="4" t="s">
        <v>6</v>
      </c>
      <c r="D286" s="4" t="str">
        <f>"罗秋娟"</f>
        <v>罗秋娟</v>
      </c>
    </row>
    <row r="287" spans="1:4" s="1" customFormat="1" ht="34.5" customHeight="1">
      <c r="A287" s="4">
        <v>285</v>
      </c>
      <c r="B287" s="4" t="str">
        <f>"36502022010414535079648"</f>
        <v>36502022010414535079648</v>
      </c>
      <c r="C287" s="4" t="s">
        <v>6</v>
      </c>
      <c r="D287" s="4" t="str">
        <f>"邢丽雅"</f>
        <v>邢丽雅</v>
      </c>
    </row>
    <row r="288" spans="1:4" s="1" customFormat="1" ht="34.5" customHeight="1">
      <c r="A288" s="4">
        <v>286</v>
      </c>
      <c r="B288" s="4" t="str">
        <f>"36502022010414544879652"</f>
        <v>36502022010414544879652</v>
      </c>
      <c r="C288" s="4" t="s">
        <v>6</v>
      </c>
      <c r="D288" s="4" t="str">
        <f>"陈潇"</f>
        <v>陈潇</v>
      </c>
    </row>
    <row r="289" spans="1:4" s="1" customFormat="1" ht="34.5" customHeight="1">
      <c r="A289" s="4">
        <v>287</v>
      </c>
      <c r="B289" s="4" t="str">
        <f>"36502022010414560579662"</f>
        <v>36502022010414560579662</v>
      </c>
      <c r="C289" s="4" t="s">
        <v>6</v>
      </c>
      <c r="D289" s="4" t="str">
        <f>"李文婷"</f>
        <v>李文婷</v>
      </c>
    </row>
    <row r="290" spans="1:4" s="1" customFormat="1" ht="34.5" customHeight="1">
      <c r="A290" s="4">
        <v>288</v>
      </c>
      <c r="B290" s="4" t="str">
        <f>"36502022010414563479666"</f>
        <v>36502022010414563479666</v>
      </c>
      <c r="C290" s="4" t="s">
        <v>6</v>
      </c>
      <c r="D290" s="4" t="str">
        <f>"张兆鼎"</f>
        <v>张兆鼎</v>
      </c>
    </row>
    <row r="291" spans="1:4" s="1" customFormat="1" ht="34.5" customHeight="1">
      <c r="A291" s="4">
        <v>289</v>
      </c>
      <c r="B291" s="4" t="str">
        <f>"36502022010415033679709"</f>
        <v>36502022010415033679709</v>
      </c>
      <c r="C291" s="4" t="s">
        <v>6</v>
      </c>
      <c r="D291" s="4" t="str">
        <f>"刘振梅"</f>
        <v>刘振梅</v>
      </c>
    </row>
    <row r="292" spans="1:4" s="1" customFormat="1" ht="34.5" customHeight="1">
      <c r="A292" s="4">
        <v>290</v>
      </c>
      <c r="B292" s="4" t="str">
        <f>"36502022010415054879730"</f>
        <v>36502022010415054879730</v>
      </c>
      <c r="C292" s="4" t="s">
        <v>6</v>
      </c>
      <c r="D292" s="4" t="str">
        <f>"文倩"</f>
        <v>文倩</v>
      </c>
    </row>
    <row r="293" spans="1:4" s="1" customFormat="1" ht="34.5" customHeight="1">
      <c r="A293" s="4">
        <v>291</v>
      </c>
      <c r="B293" s="4" t="str">
        <f>"36502022010415191779818"</f>
        <v>36502022010415191779818</v>
      </c>
      <c r="C293" s="4" t="s">
        <v>6</v>
      </c>
      <c r="D293" s="4" t="str">
        <f>"郑杰友"</f>
        <v>郑杰友</v>
      </c>
    </row>
    <row r="294" spans="1:4" s="1" customFormat="1" ht="34.5" customHeight="1">
      <c r="A294" s="4">
        <v>292</v>
      </c>
      <c r="B294" s="4" t="str">
        <f>"36502022010415193979821"</f>
        <v>36502022010415193979821</v>
      </c>
      <c r="C294" s="4" t="s">
        <v>6</v>
      </c>
      <c r="D294" s="4" t="str">
        <f>"蔡於旺"</f>
        <v>蔡於旺</v>
      </c>
    </row>
    <row r="295" spans="1:4" s="1" customFormat="1" ht="34.5" customHeight="1">
      <c r="A295" s="4">
        <v>293</v>
      </c>
      <c r="B295" s="4" t="str">
        <f>"36502022010415212379835"</f>
        <v>36502022010415212379835</v>
      </c>
      <c r="C295" s="4" t="s">
        <v>6</v>
      </c>
      <c r="D295" s="4" t="str">
        <f>"陈玲"</f>
        <v>陈玲</v>
      </c>
    </row>
    <row r="296" spans="1:4" s="1" customFormat="1" ht="34.5" customHeight="1">
      <c r="A296" s="4">
        <v>294</v>
      </c>
      <c r="B296" s="4" t="str">
        <f>"36502022010415224979846"</f>
        <v>36502022010415224979846</v>
      </c>
      <c r="C296" s="4" t="s">
        <v>6</v>
      </c>
      <c r="D296" s="4" t="str">
        <f>"王业权"</f>
        <v>王业权</v>
      </c>
    </row>
    <row r="297" spans="1:4" s="1" customFormat="1" ht="34.5" customHeight="1">
      <c r="A297" s="4">
        <v>295</v>
      </c>
      <c r="B297" s="4" t="str">
        <f>"36502022010415230079848"</f>
        <v>36502022010415230079848</v>
      </c>
      <c r="C297" s="4" t="s">
        <v>6</v>
      </c>
      <c r="D297" s="4" t="str">
        <f>"冯韵晴"</f>
        <v>冯韵晴</v>
      </c>
    </row>
    <row r="298" spans="1:4" s="1" customFormat="1" ht="34.5" customHeight="1">
      <c r="A298" s="4">
        <v>296</v>
      </c>
      <c r="B298" s="4" t="str">
        <f>"36502022010415284279881"</f>
        <v>36502022010415284279881</v>
      </c>
      <c r="C298" s="4" t="s">
        <v>6</v>
      </c>
      <c r="D298" s="4" t="str">
        <f>"何杏"</f>
        <v>何杏</v>
      </c>
    </row>
    <row r="299" spans="1:4" s="1" customFormat="1" ht="34.5" customHeight="1">
      <c r="A299" s="4">
        <v>297</v>
      </c>
      <c r="B299" s="4" t="str">
        <f>"36502022010415354679925"</f>
        <v>36502022010415354679925</v>
      </c>
      <c r="C299" s="4" t="s">
        <v>6</v>
      </c>
      <c r="D299" s="4" t="str">
        <f>"高婧"</f>
        <v>高婧</v>
      </c>
    </row>
    <row r="300" spans="1:4" s="1" customFormat="1" ht="34.5" customHeight="1">
      <c r="A300" s="4">
        <v>298</v>
      </c>
      <c r="B300" s="4" t="str">
        <f>"36502022010415391279953"</f>
        <v>36502022010415391279953</v>
      </c>
      <c r="C300" s="4" t="s">
        <v>6</v>
      </c>
      <c r="D300" s="4" t="str">
        <f>"翁启伦"</f>
        <v>翁启伦</v>
      </c>
    </row>
    <row r="301" spans="1:4" s="1" customFormat="1" ht="34.5" customHeight="1">
      <c r="A301" s="4">
        <v>299</v>
      </c>
      <c r="B301" s="4" t="str">
        <f>"36502022010415414179970"</f>
        <v>36502022010415414179970</v>
      </c>
      <c r="C301" s="4" t="s">
        <v>6</v>
      </c>
      <c r="D301" s="4" t="str">
        <f>"陈汉钊"</f>
        <v>陈汉钊</v>
      </c>
    </row>
    <row r="302" spans="1:4" s="1" customFormat="1" ht="34.5" customHeight="1">
      <c r="A302" s="4">
        <v>300</v>
      </c>
      <c r="B302" s="4" t="str">
        <f>"36502022010415422979976"</f>
        <v>36502022010415422979976</v>
      </c>
      <c r="C302" s="4" t="s">
        <v>6</v>
      </c>
      <c r="D302" s="4" t="str">
        <f>"李翼达"</f>
        <v>李翼达</v>
      </c>
    </row>
    <row r="303" spans="1:4" s="1" customFormat="1" ht="34.5" customHeight="1">
      <c r="A303" s="4">
        <v>301</v>
      </c>
      <c r="B303" s="4" t="str">
        <f>"36502022010415502880036"</f>
        <v>36502022010415502880036</v>
      </c>
      <c r="C303" s="4" t="s">
        <v>6</v>
      </c>
      <c r="D303" s="4" t="str">
        <f>"王仅坤"</f>
        <v>王仅坤</v>
      </c>
    </row>
    <row r="304" spans="1:4" s="1" customFormat="1" ht="34.5" customHeight="1">
      <c r="A304" s="4">
        <v>302</v>
      </c>
      <c r="B304" s="4" t="str">
        <f>"36502022010416011980093"</f>
        <v>36502022010416011980093</v>
      </c>
      <c r="C304" s="4" t="s">
        <v>6</v>
      </c>
      <c r="D304" s="4" t="str">
        <f>"连晓雨"</f>
        <v>连晓雨</v>
      </c>
    </row>
    <row r="305" spans="1:4" s="1" customFormat="1" ht="34.5" customHeight="1">
      <c r="A305" s="4">
        <v>303</v>
      </c>
      <c r="B305" s="4" t="str">
        <f>"36502022010416123180155"</f>
        <v>36502022010416123180155</v>
      </c>
      <c r="C305" s="4" t="s">
        <v>6</v>
      </c>
      <c r="D305" s="4" t="str">
        <f>"陈飞臻"</f>
        <v>陈飞臻</v>
      </c>
    </row>
    <row r="306" spans="1:4" s="1" customFormat="1" ht="34.5" customHeight="1">
      <c r="A306" s="4">
        <v>304</v>
      </c>
      <c r="B306" s="4" t="str">
        <f>"36502022010416205780208"</f>
        <v>36502022010416205780208</v>
      </c>
      <c r="C306" s="4" t="s">
        <v>6</v>
      </c>
      <c r="D306" s="4" t="str">
        <f>"梁正雨"</f>
        <v>梁正雨</v>
      </c>
    </row>
    <row r="307" spans="1:4" s="1" customFormat="1" ht="34.5" customHeight="1">
      <c r="A307" s="4">
        <v>305</v>
      </c>
      <c r="B307" s="4" t="str">
        <f>"36502022010416585780413"</f>
        <v>36502022010416585780413</v>
      </c>
      <c r="C307" s="4" t="s">
        <v>6</v>
      </c>
      <c r="D307" s="4" t="str">
        <f>"谭江连"</f>
        <v>谭江连</v>
      </c>
    </row>
    <row r="308" spans="1:4" s="1" customFormat="1" ht="34.5" customHeight="1">
      <c r="A308" s="4">
        <v>306</v>
      </c>
      <c r="B308" s="4" t="str">
        <f>"36502022010417173180518"</f>
        <v>36502022010417173180518</v>
      </c>
      <c r="C308" s="4" t="s">
        <v>6</v>
      </c>
      <c r="D308" s="4" t="str">
        <f>"冯立果"</f>
        <v>冯立果</v>
      </c>
    </row>
    <row r="309" spans="1:4" s="1" customFormat="1" ht="34.5" customHeight="1">
      <c r="A309" s="4">
        <v>307</v>
      </c>
      <c r="B309" s="4" t="str">
        <f>"36502022010417225180548"</f>
        <v>36502022010417225180548</v>
      </c>
      <c r="C309" s="4" t="s">
        <v>6</v>
      </c>
      <c r="D309" s="4" t="str">
        <f>"黄麟植"</f>
        <v>黄麟植</v>
      </c>
    </row>
    <row r="310" spans="1:4" s="1" customFormat="1" ht="34.5" customHeight="1">
      <c r="A310" s="4">
        <v>308</v>
      </c>
      <c r="B310" s="4" t="str">
        <f>"36502022010417502380669"</f>
        <v>36502022010417502380669</v>
      </c>
      <c r="C310" s="4" t="s">
        <v>6</v>
      </c>
      <c r="D310" s="4" t="str">
        <f>"符兰芬"</f>
        <v>符兰芬</v>
      </c>
    </row>
    <row r="311" spans="1:4" s="1" customFormat="1" ht="34.5" customHeight="1">
      <c r="A311" s="4">
        <v>309</v>
      </c>
      <c r="B311" s="4" t="str">
        <f>"36502022010417503980671"</f>
        <v>36502022010417503980671</v>
      </c>
      <c r="C311" s="4" t="s">
        <v>6</v>
      </c>
      <c r="D311" s="4" t="str">
        <f>"房婕"</f>
        <v>房婕</v>
      </c>
    </row>
    <row r="312" spans="1:4" s="1" customFormat="1" ht="34.5" customHeight="1">
      <c r="A312" s="4">
        <v>310</v>
      </c>
      <c r="B312" s="4" t="str">
        <f>"36502022010417535580686"</f>
        <v>36502022010417535580686</v>
      </c>
      <c r="C312" s="4" t="s">
        <v>6</v>
      </c>
      <c r="D312" s="4" t="str">
        <f>"潘婷婷"</f>
        <v>潘婷婷</v>
      </c>
    </row>
    <row r="313" spans="1:4" s="1" customFormat="1" ht="34.5" customHeight="1">
      <c r="A313" s="4">
        <v>311</v>
      </c>
      <c r="B313" s="4" t="str">
        <f>"36502022010418143380773"</f>
        <v>36502022010418143380773</v>
      </c>
      <c r="C313" s="4" t="s">
        <v>6</v>
      </c>
      <c r="D313" s="4" t="str">
        <f>"宋凯丽"</f>
        <v>宋凯丽</v>
      </c>
    </row>
    <row r="314" spans="1:4" s="1" customFormat="1" ht="34.5" customHeight="1">
      <c r="A314" s="4">
        <v>312</v>
      </c>
      <c r="B314" s="4" t="str">
        <f>"36502022010418413380892"</f>
        <v>36502022010418413380892</v>
      </c>
      <c r="C314" s="4" t="s">
        <v>6</v>
      </c>
      <c r="D314" s="4" t="str">
        <f>"林廷群"</f>
        <v>林廷群</v>
      </c>
    </row>
    <row r="315" spans="1:4" s="1" customFormat="1" ht="34.5" customHeight="1">
      <c r="A315" s="4">
        <v>313</v>
      </c>
      <c r="B315" s="4" t="str">
        <f>"36502022010419135681050"</f>
        <v>36502022010419135681050</v>
      </c>
      <c r="C315" s="4" t="s">
        <v>6</v>
      </c>
      <c r="D315" s="4" t="str">
        <f>"李璐璐"</f>
        <v>李璐璐</v>
      </c>
    </row>
    <row r="316" spans="1:4" s="1" customFormat="1" ht="34.5" customHeight="1">
      <c r="A316" s="4">
        <v>314</v>
      </c>
      <c r="B316" s="4" t="str">
        <f>"36502022010419240781101"</f>
        <v>36502022010419240781101</v>
      </c>
      <c r="C316" s="4" t="s">
        <v>6</v>
      </c>
      <c r="D316" s="4" t="str">
        <f>"朱家骅"</f>
        <v>朱家骅</v>
      </c>
    </row>
    <row r="317" spans="1:4" s="1" customFormat="1" ht="34.5" customHeight="1">
      <c r="A317" s="4">
        <v>315</v>
      </c>
      <c r="B317" s="4" t="str">
        <f>"36502022010419334181141"</f>
        <v>36502022010419334181141</v>
      </c>
      <c r="C317" s="4" t="s">
        <v>6</v>
      </c>
      <c r="D317" s="4" t="str">
        <f>"李欣泽"</f>
        <v>李欣泽</v>
      </c>
    </row>
    <row r="318" spans="1:4" s="1" customFormat="1" ht="34.5" customHeight="1">
      <c r="A318" s="4">
        <v>316</v>
      </c>
      <c r="B318" s="4" t="str">
        <f>"36502022010420001381274"</f>
        <v>36502022010420001381274</v>
      </c>
      <c r="C318" s="4" t="s">
        <v>6</v>
      </c>
      <c r="D318" s="4" t="str">
        <f>"李梦怡"</f>
        <v>李梦怡</v>
      </c>
    </row>
    <row r="319" spans="1:4" s="1" customFormat="1" ht="34.5" customHeight="1">
      <c r="A319" s="4">
        <v>317</v>
      </c>
      <c r="B319" s="4" t="str">
        <f>"36502022010420211181375"</f>
        <v>36502022010420211181375</v>
      </c>
      <c r="C319" s="4" t="s">
        <v>6</v>
      </c>
      <c r="D319" s="4" t="str">
        <f>"何琪"</f>
        <v>何琪</v>
      </c>
    </row>
    <row r="320" spans="1:4" s="1" customFormat="1" ht="34.5" customHeight="1">
      <c r="A320" s="4">
        <v>318</v>
      </c>
      <c r="B320" s="4" t="str">
        <f>"36502022010420503781528"</f>
        <v>36502022010420503781528</v>
      </c>
      <c r="C320" s="4" t="s">
        <v>6</v>
      </c>
      <c r="D320" s="4" t="str">
        <f>"王永娇"</f>
        <v>王永娇</v>
      </c>
    </row>
    <row r="321" spans="1:4" s="1" customFormat="1" ht="34.5" customHeight="1">
      <c r="A321" s="4">
        <v>319</v>
      </c>
      <c r="B321" s="4" t="str">
        <f>"36502022010421103281631"</f>
        <v>36502022010421103281631</v>
      </c>
      <c r="C321" s="4" t="s">
        <v>6</v>
      </c>
      <c r="D321" s="4" t="str">
        <f>"张世志"</f>
        <v>张世志</v>
      </c>
    </row>
    <row r="322" spans="1:4" s="1" customFormat="1" ht="34.5" customHeight="1">
      <c r="A322" s="4">
        <v>320</v>
      </c>
      <c r="B322" s="4" t="str">
        <f>"36502022010421255881707"</f>
        <v>36502022010421255881707</v>
      </c>
      <c r="C322" s="4" t="s">
        <v>6</v>
      </c>
      <c r="D322" s="4" t="str">
        <f>"范小群"</f>
        <v>范小群</v>
      </c>
    </row>
    <row r="323" spans="1:4" s="1" customFormat="1" ht="34.5" customHeight="1">
      <c r="A323" s="4">
        <v>321</v>
      </c>
      <c r="B323" s="4" t="str">
        <f>"36502022010421344981745"</f>
        <v>36502022010421344981745</v>
      </c>
      <c r="C323" s="4" t="s">
        <v>6</v>
      </c>
      <c r="D323" s="4" t="str">
        <f>"丁紫欣"</f>
        <v>丁紫欣</v>
      </c>
    </row>
    <row r="324" spans="1:4" s="1" customFormat="1" ht="34.5" customHeight="1">
      <c r="A324" s="4">
        <v>322</v>
      </c>
      <c r="B324" s="4" t="str">
        <f>"36502022010421354481747"</f>
        <v>36502022010421354481747</v>
      </c>
      <c r="C324" s="4" t="s">
        <v>6</v>
      </c>
      <c r="D324" s="4" t="str">
        <f>"高潇翔"</f>
        <v>高潇翔</v>
      </c>
    </row>
    <row r="325" spans="1:4" s="1" customFormat="1" ht="34.5" customHeight="1">
      <c r="A325" s="4">
        <v>323</v>
      </c>
      <c r="B325" s="4" t="str">
        <f>"36502022010421403481759"</f>
        <v>36502022010421403481759</v>
      </c>
      <c r="C325" s="4" t="s">
        <v>6</v>
      </c>
      <c r="D325" s="4" t="str">
        <f>"陈奕锦"</f>
        <v>陈奕锦</v>
      </c>
    </row>
    <row r="326" spans="1:4" s="1" customFormat="1" ht="34.5" customHeight="1">
      <c r="A326" s="4">
        <v>324</v>
      </c>
      <c r="B326" s="4" t="str">
        <f>"36502022010421462581783"</f>
        <v>36502022010421462581783</v>
      </c>
      <c r="C326" s="4" t="s">
        <v>6</v>
      </c>
      <c r="D326" s="4" t="str">
        <f>"刘辉"</f>
        <v>刘辉</v>
      </c>
    </row>
    <row r="327" spans="1:4" s="1" customFormat="1" ht="34.5" customHeight="1">
      <c r="A327" s="4">
        <v>325</v>
      </c>
      <c r="B327" s="4" t="str">
        <f>"36502022010421464681786"</f>
        <v>36502022010421464681786</v>
      </c>
      <c r="C327" s="4" t="s">
        <v>6</v>
      </c>
      <c r="D327" s="4" t="str">
        <f>"杨茹茹"</f>
        <v>杨茹茹</v>
      </c>
    </row>
    <row r="328" spans="1:4" s="1" customFormat="1" ht="34.5" customHeight="1">
      <c r="A328" s="4">
        <v>326</v>
      </c>
      <c r="B328" s="4" t="str">
        <f>"36502022010422063081865"</f>
        <v>36502022010422063081865</v>
      </c>
      <c r="C328" s="4" t="s">
        <v>6</v>
      </c>
      <c r="D328" s="4" t="str">
        <f>"王秋和"</f>
        <v>王秋和</v>
      </c>
    </row>
    <row r="329" spans="1:4" s="1" customFormat="1" ht="34.5" customHeight="1">
      <c r="A329" s="4">
        <v>327</v>
      </c>
      <c r="B329" s="4" t="str">
        <f>"36502022010423425682184"</f>
        <v>36502022010423425682184</v>
      </c>
      <c r="C329" s="4" t="s">
        <v>6</v>
      </c>
      <c r="D329" s="4" t="str">
        <f>"陈世俊"</f>
        <v>陈世俊</v>
      </c>
    </row>
    <row r="330" spans="1:4" s="1" customFormat="1" ht="34.5" customHeight="1">
      <c r="A330" s="4">
        <v>328</v>
      </c>
      <c r="B330" s="4" t="str">
        <f>"36502022010500042982233"</f>
        <v>36502022010500042982233</v>
      </c>
      <c r="C330" s="4" t="s">
        <v>6</v>
      </c>
      <c r="D330" s="4" t="str">
        <f>"李靖雅"</f>
        <v>李靖雅</v>
      </c>
    </row>
    <row r="331" spans="1:4" s="1" customFormat="1" ht="34.5" customHeight="1">
      <c r="A331" s="4">
        <v>329</v>
      </c>
      <c r="B331" s="4" t="str">
        <f>"36502022010500382982270"</f>
        <v>36502022010500382982270</v>
      </c>
      <c r="C331" s="4" t="s">
        <v>6</v>
      </c>
      <c r="D331" s="4" t="str">
        <f>"吴欣怡"</f>
        <v>吴欣怡</v>
      </c>
    </row>
    <row r="332" spans="1:4" s="1" customFormat="1" ht="34.5" customHeight="1">
      <c r="A332" s="4">
        <v>330</v>
      </c>
      <c r="B332" s="4" t="str">
        <f>"36502022010501140882293"</f>
        <v>36502022010501140882293</v>
      </c>
      <c r="C332" s="4" t="s">
        <v>6</v>
      </c>
      <c r="D332" s="4" t="str">
        <f>"吴祖望"</f>
        <v>吴祖望</v>
      </c>
    </row>
    <row r="333" spans="1:4" s="1" customFormat="1" ht="34.5" customHeight="1">
      <c r="A333" s="4">
        <v>331</v>
      </c>
      <c r="B333" s="4" t="str">
        <f>"36502022010501422682306"</f>
        <v>36502022010501422682306</v>
      </c>
      <c r="C333" s="4" t="s">
        <v>6</v>
      </c>
      <c r="D333" s="4" t="str">
        <f>"陈静"</f>
        <v>陈静</v>
      </c>
    </row>
    <row r="334" spans="1:4" s="1" customFormat="1" ht="34.5" customHeight="1">
      <c r="A334" s="4">
        <v>332</v>
      </c>
      <c r="B334" s="4" t="str">
        <f>"36502022010507483182354"</f>
        <v>36502022010507483182354</v>
      </c>
      <c r="C334" s="4" t="s">
        <v>6</v>
      </c>
      <c r="D334" s="4" t="str">
        <f>"邢孔佼"</f>
        <v>邢孔佼</v>
      </c>
    </row>
    <row r="335" spans="1:4" s="1" customFormat="1" ht="34.5" customHeight="1">
      <c r="A335" s="4">
        <v>333</v>
      </c>
      <c r="B335" s="4" t="str">
        <f>"36502022010508541582477"</f>
        <v>36502022010508541582477</v>
      </c>
      <c r="C335" s="4" t="s">
        <v>6</v>
      </c>
      <c r="D335" s="4" t="str">
        <f>"许宁"</f>
        <v>许宁</v>
      </c>
    </row>
    <row r="336" spans="1:4" s="1" customFormat="1" ht="34.5" customHeight="1">
      <c r="A336" s="4">
        <v>334</v>
      </c>
      <c r="B336" s="4" t="str">
        <f>"36502022010509035982528"</f>
        <v>36502022010509035982528</v>
      </c>
      <c r="C336" s="4" t="s">
        <v>6</v>
      </c>
      <c r="D336" s="4" t="str">
        <f>"薛冰"</f>
        <v>薛冰</v>
      </c>
    </row>
    <row r="337" spans="1:4" s="1" customFormat="1" ht="34.5" customHeight="1">
      <c r="A337" s="4">
        <v>335</v>
      </c>
      <c r="B337" s="4" t="str">
        <f>"36502022010509364182700"</f>
        <v>36502022010509364182700</v>
      </c>
      <c r="C337" s="4" t="s">
        <v>6</v>
      </c>
      <c r="D337" s="4" t="str">
        <f>"李华兴"</f>
        <v>李华兴</v>
      </c>
    </row>
    <row r="338" spans="1:4" s="1" customFormat="1" ht="34.5" customHeight="1">
      <c r="A338" s="4">
        <v>336</v>
      </c>
      <c r="B338" s="4" t="str">
        <f>"36502022010509422382729"</f>
        <v>36502022010509422382729</v>
      </c>
      <c r="C338" s="4" t="s">
        <v>6</v>
      </c>
      <c r="D338" s="4" t="str">
        <f>"符玉宇"</f>
        <v>符玉宇</v>
      </c>
    </row>
    <row r="339" spans="1:4" s="1" customFormat="1" ht="34.5" customHeight="1">
      <c r="A339" s="4">
        <v>337</v>
      </c>
      <c r="B339" s="4" t="str">
        <f>"36502022010509424682732"</f>
        <v>36502022010509424682732</v>
      </c>
      <c r="C339" s="4" t="s">
        <v>6</v>
      </c>
      <c r="D339" s="4" t="str">
        <f>"莫雪妮"</f>
        <v>莫雪妮</v>
      </c>
    </row>
    <row r="340" spans="1:4" s="1" customFormat="1" ht="34.5" customHeight="1">
      <c r="A340" s="4">
        <v>338</v>
      </c>
      <c r="B340" s="4" t="str">
        <f>"36502022010509565482825"</f>
        <v>36502022010509565482825</v>
      </c>
      <c r="C340" s="4" t="s">
        <v>6</v>
      </c>
      <c r="D340" s="4" t="str">
        <f>"李燕燕"</f>
        <v>李燕燕</v>
      </c>
    </row>
    <row r="341" spans="1:4" s="1" customFormat="1" ht="34.5" customHeight="1">
      <c r="A341" s="4">
        <v>339</v>
      </c>
      <c r="B341" s="4" t="str">
        <f>"36502022010510014582861"</f>
        <v>36502022010510014582861</v>
      </c>
      <c r="C341" s="4" t="s">
        <v>6</v>
      </c>
      <c r="D341" s="4" t="str">
        <f>"周励成"</f>
        <v>周励成</v>
      </c>
    </row>
    <row r="342" spans="1:4" s="1" customFormat="1" ht="34.5" customHeight="1">
      <c r="A342" s="4">
        <v>340</v>
      </c>
      <c r="B342" s="4" t="str">
        <f>"36502022010510020182862"</f>
        <v>36502022010510020182862</v>
      </c>
      <c r="C342" s="4" t="s">
        <v>6</v>
      </c>
      <c r="D342" s="4" t="str">
        <f>"王绛"</f>
        <v>王绛</v>
      </c>
    </row>
    <row r="343" spans="1:4" s="1" customFormat="1" ht="34.5" customHeight="1">
      <c r="A343" s="4">
        <v>341</v>
      </c>
      <c r="B343" s="4" t="str">
        <f>"36502022010510220482989"</f>
        <v>36502022010510220482989</v>
      </c>
      <c r="C343" s="4" t="s">
        <v>6</v>
      </c>
      <c r="D343" s="4" t="str">
        <f>"李一星"</f>
        <v>李一星</v>
      </c>
    </row>
    <row r="344" spans="1:4" s="1" customFormat="1" ht="34.5" customHeight="1">
      <c r="A344" s="4">
        <v>342</v>
      </c>
      <c r="B344" s="4" t="str">
        <f>"36502022010510443283153"</f>
        <v>36502022010510443283153</v>
      </c>
      <c r="C344" s="4" t="s">
        <v>6</v>
      </c>
      <c r="D344" s="4" t="str">
        <f>"罗宗巧"</f>
        <v>罗宗巧</v>
      </c>
    </row>
    <row r="345" spans="1:4" s="1" customFormat="1" ht="34.5" customHeight="1">
      <c r="A345" s="4">
        <v>343</v>
      </c>
      <c r="B345" s="4" t="str">
        <f>"36502022010511104383348"</f>
        <v>36502022010511104383348</v>
      </c>
      <c r="C345" s="4" t="s">
        <v>6</v>
      </c>
      <c r="D345" s="4" t="str">
        <f>"周颖"</f>
        <v>周颖</v>
      </c>
    </row>
    <row r="346" spans="1:4" s="1" customFormat="1" ht="34.5" customHeight="1">
      <c r="A346" s="4">
        <v>344</v>
      </c>
      <c r="B346" s="4" t="str">
        <f>"36502022010511162583383"</f>
        <v>36502022010511162583383</v>
      </c>
      <c r="C346" s="4" t="s">
        <v>6</v>
      </c>
      <c r="D346" s="4" t="str">
        <f>"王诗涵"</f>
        <v>王诗涵</v>
      </c>
    </row>
    <row r="347" spans="1:4" s="1" customFormat="1" ht="34.5" customHeight="1">
      <c r="A347" s="4">
        <v>345</v>
      </c>
      <c r="B347" s="4" t="str">
        <f>"36502022010511360383489"</f>
        <v>36502022010511360383489</v>
      </c>
      <c r="C347" s="4" t="s">
        <v>6</v>
      </c>
      <c r="D347" s="4" t="str">
        <f>"余佳佳"</f>
        <v>余佳佳</v>
      </c>
    </row>
    <row r="348" spans="1:4" s="1" customFormat="1" ht="34.5" customHeight="1">
      <c r="A348" s="4">
        <v>346</v>
      </c>
      <c r="B348" s="4" t="str">
        <f>"36502022010511462983560"</f>
        <v>36502022010511462983560</v>
      </c>
      <c r="C348" s="4" t="s">
        <v>6</v>
      </c>
      <c r="D348" s="4" t="str">
        <f>"李儒瑞"</f>
        <v>李儒瑞</v>
      </c>
    </row>
    <row r="349" spans="1:4" s="1" customFormat="1" ht="34.5" customHeight="1">
      <c r="A349" s="4">
        <v>347</v>
      </c>
      <c r="B349" s="4" t="str">
        <f>"36502022010512273383731"</f>
        <v>36502022010512273383731</v>
      </c>
      <c r="C349" s="4" t="s">
        <v>6</v>
      </c>
      <c r="D349" s="4" t="str">
        <f>"符小贝"</f>
        <v>符小贝</v>
      </c>
    </row>
    <row r="350" spans="1:4" s="1" customFormat="1" ht="34.5" customHeight="1">
      <c r="A350" s="4">
        <v>348</v>
      </c>
      <c r="B350" s="4" t="str">
        <f>"36502022010512311483744"</f>
        <v>36502022010512311483744</v>
      </c>
      <c r="C350" s="4" t="s">
        <v>6</v>
      </c>
      <c r="D350" s="4" t="str">
        <f>"张峻"</f>
        <v>张峻</v>
      </c>
    </row>
    <row r="351" spans="1:4" s="1" customFormat="1" ht="34.5" customHeight="1">
      <c r="A351" s="4">
        <v>349</v>
      </c>
      <c r="B351" s="4" t="str">
        <f>"36502022010512535783856"</f>
        <v>36502022010512535783856</v>
      </c>
      <c r="C351" s="4" t="s">
        <v>6</v>
      </c>
      <c r="D351" s="4" t="str">
        <f>"李静"</f>
        <v>李静</v>
      </c>
    </row>
    <row r="352" spans="1:4" s="1" customFormat="1" ht="34.5" customHeight="1">
      <c r="A352" s="4">
        <v>350</v>
      </c>
      <c r="B352" s="4" t="str">
        <f>"36502022010513425784081"</f>
        <v>36502022010513425784081</v>
      </c>
      <c r="C352" s="4" t="s">
        <v>6</v>
      </c>
      <c r="D352" s="4" t="str">
        <f>"陈江灏"</f>
        <v>陈江灏</v>
      </c>
    </row>
    <row r="353" spans="1:4" s="1" customFormat="1" ht="34.5" customHeight="1">
      <c r="A353" s="4">
        <v>351</v>
      </c>
      <c r="B353" s="4" t="str">
        <f>"36502022010514174884230"</f>
        <v>36502022010514174884230</v>
      </c>
      <c r="C353" s="4" t="s">
        <v>6</v>
      </c>
      <c r="D353" s="4" t="str">
        <f>"冯奇缘"</f>
        <v>冯奇缘</v>
      </c>
    </row>
    <row r="354" spans="1:4" s="1" customFormat="1" ht="34.5" customHeight="1">
      <c r="A354" s="4">
        <v>352</v>
      </c>
      <c r="B354" s="4" t="str">
        <f>"36502022010514484084366"</f>
        <v>36502022010514484084366</v>
      </c>
      <c r="C354" s="4" t="s">
        <v>6</v>
      </c>
      <c r="D354" s="4" t="str">
        <f>"陈隆正"</f>
        <v>陈隆正</v>
      </c>
    </row>
    <row r="355" spans="1:4" s="1" customFormat="1" ht="34.5" customHeight="1">
      <c r="A355" s="4">
        <v>353</v>
      </c>
      <c r="B355" s="4" t="str">
        <f>"36502022010514545584403"</f>
        <v>36502022010514545584403</v>
      </c>
      <c r="C355" s="4" t="s">
        <v>6</v>
      </c>
      <c r="D355" s="4" t="str">
        <f>"焦越"</f>
        <v>焦越</v>
      </c>
    </row>
    <row r="356" spans="1:4" s="1" customFormat="1" ht="34.5" customHeight="1">
      <c r="A356" s="4">
        <v>354</v>
      </c>
      <c r="B356" s="4" t="str">
        <f>"36502022010515051684451"</f>
        <v>36502022010515051684451</v>
      </c>
      <c r="C356" s="4" t="s">
        <v>6</v>
      </c>
      <c r="D356" s="4" t="str">
        <f>"沈玉"</f>
        <v>沈玉</v>
      </c>
    </row>
    <row r="357" spans="1:4" s="1" customFormat="1" ht="34.5" customHeight="1">
      <c r="A357" s="4">
        <v>355</v>
      </c>
      <c r="B357" s="4" t="str">
        <f>"36502022010515061484459"</f>
        <v>36502022010515061484459</v>
      </c>
      <c r="C357" s="4" t="s">
        <v>6</v>
      </c>
      <c r="D357" s="4" t="str">
        <f>"陈娜"</f>
        <v>陈娜</v>
      </c>
    </row>
    <row r="358" spans="1:4" s="1" customFormat="1" ht="34.5" customHeight="1">
      <c r="A358" s="4">
        <v>356</v>
      </c>
      <c r="B358" s="4" t="str">
        <f>"36502022010515140884515"</f>
        <v>36502022010515140884515</v>
      </c>
      <c r="C358" s="4" t="s">
        <v>6</v>
      </c>
      <c r="D358" s="4" t="str">
        <f>"周素兰"</f>
        <v>周素兰</v>
      </c>
    </row>
    <row r="359" spans="1:4" s="1" customFormat="1" ht="34.5" customHeight="1">
      <c r="A359" s="4">
        <v>357</v>
      </c>
      <c r="B359" s="4" t="str">
        <f>"36502022010515163084531"</f>
        <v>36502022010515163084531</v>
      </c>
      <c r="C359" s="4" t="s">
        <v>6</v>
      </c>
      <c r="D359" s="4" t="str">
        <f>"郭丽明"</f>
        <v>郭丽明</v>
      </c>
    </row>
    <row r="360" spans="1:4" s="1" customFormat="1" ht="34.5" customHeight="1">
      <c r="A360" s="4">
        <v>358</v>
      </c>
      <c r="B360" s="4" t="str">
        <f>"36502022010515325084629"</f>
        <v>36502022010515325084629</v>
      </c>
      <c r="C360" s="4" t="s">
        <v>6</v>
      </c>
      <c r="D360" s="4" t="str">
        <f>"祝经艳"</f>
        <v>祝经艳</v>
      </c>
    </row>
    <row r="361" spans="1:4" s="1" customFormat="1" ht="34.5" customHeight="1">
      <c r="A361" s="4">
        <v>359</v>
      </c>
      <c r="B361" s="4" t="str">
        <f>"36502022010515550684774"</f>
        <v>36502022010515550684774</v>
      </c>
      <c r="C361" s="4" t="s">
        <v>6</v>
      </c>
      <c r="D361" s="4" t="str">
        <f>"张夏青"</f>
        <v>张夏青</v>
      </c>
    </row>
    <row r="362" spans="1:4" s="1" customFormat="1" ht="34.5" customHeight="1">
      <c r="A362" s="4">
        <v>360</v>
      </c>
      <c r="B362" s="4" t="str">
        <f>"36502022010516035584809"</f>
        <v>36502022010516035584809</v>
      </c>
      <c r="C362" s="4" t="s">
        <v>6</v>
      </c>
      <c r="D362" s="4" t="str">
        <f>"王丽敏"</f>
        <v>王丽敏</v>
      </c>
    </row>
    <row r="363" spans="1:4" s="1" customFormat="1" ht="34.5" customHeight="1">
      <c r="A363" s="4">
        <v>361</v>
      </c>
      <c r="B363" s="4" t="str">
        <f>"36502022010516132784854"</f>
        <v>36502022010516132784854</v>
      </c>
      <c r="C363" s="4" t="s">
        <v>6</v>
      </c>
      <c r="D363" s="4" t="str">
        <f>"王丽金"</f>
        <v>王丽金</v>
      </c>
    </row>
    <row r="364" spans="1:4" s="1" customFormat="1" ht="34.5" customHeight="1">
      <c r="A364" s="4">
        <v>362</v>
      </c>
      <c r="B364" s="4" t="str">
        <f>"36502022010516250284908"</f>
        <v>36502022010516250284908</v>
      </c>
      <c r="C364" s="4" t="s">
        <v>6</v>
      </c>
      <c r="D364" s="4" t="str">
        <f>"王婷婷"</f>
        <v>王婷婷</v>
      </c>
    </row>
    <row r="365" spans="1:4" s="1" customFormat="1" ht="34.5" customHeight="1">
      <c r="A365" s="4">
        <v>363</v>
      </c>
      <c r="B365" s="4" t="str">
        <f>"36502022010516350284965"</f>
        <v>36502022010516350284965</v>
      </c>
      <c r="C365" s="4" t="s">
        <v>6</v>
      </c>
      <c r="D365" s="4" t="str">
        <f>"王桂波"</f>
        <v>王桂波</v>
      </c>
    </row>
    <row r="366" spans="1:4" s="1" customFormat="1" ht="34.5" customHeight="1">
      <c r="A366" s="4">
        <v>364</v>
      </c>
      <c r="B366" s="4" t="str">
        <f>"36502022010516392184990"</f>
        <v>36502022010516392184990</v>
      </c>
      <c r="C366" s="4" t="s">
        <v>6</v>
      </c>
      <c r="D366" s="4" t="str">
        <f>"陈瑜"</f>
        <v>陈瑜</v>
      </c>
    </row>
    <row r="367" spans="1:4" s="1" customFormat="1" ht="34.5" customHeight="1">
      <c r="A367" s="4">
        <v>365</v>
      </c>
      <c r="B367" s="4" t="str">
        <f>"36502022010516484185033"</f>
        <v>36502022010516484185033</v>
      </c>
      <c r="C367" s="4" t="s">
        <v>6</v>
      </c>
      <c r="D367" s="4" t="str">
        <f>"王子林"</f>
        <v>王子林</v>
      </c>
    </row>
    <row r="368" spans="1:4" s="1" customFormat="1" ht="34.5" customHeight="1">
      <c r="A368" s="4">
        <v>366</v>
      </c>
      <c r="B368" s="4" t="str">
        <f>"36502022010516584885087"</f>
        <v>36502022010516584885087</v>
      </c>
      <c r="C368" s="4" t="s">
        <v>6</v>
      </c>
      <c r="D368" s="4" t="str">
        <f>"石淑芬"</f>
        <v>石淑芬</v>
      </c>
    </row>
    <row r="369" spans="1:4" s="1" customFormat="1" ht="34.5" customHeight="1">
      <c r="A369" s="4">
        <v>367</v>
      </c>
      <c r="B369" s="4" t="str">
        <f>"36502022010517124985162"</f>
        <v>36502022010517124985162</v>
      </c>
      <c r="C369" s="4" t="s">
        <v>6</v>
      </c>
      <c r="D369" s="4" t="str">
        <f>"韩冬晴"</f>
        <v>韩冬晴</v>
      </c>
    </row>
    <row r="370" spans="1:4" s="1" customFormat="1" ht="34.5" customHeight="1">
      <c r="A370" s="4">
        <v>368</v>
      </c>
      <c r="B370" s="4" t="str">
        <f>"36502022010517170985182"</f>
        <v>36502022010517170985182</v>
      </c>
      <c r="C370" s="4" t="s">
        <v>6</v>
      </c>
      <c r="D370" s="4" t="str">
        <f>"吴爱丽"</f>
        <v>吴爱丽</v>
      </c>
    </row>
    <row r="371" spans="1:4" s="1" customFormat="1" ht="34.5" customHeight="1">
      <c r="A371" s="4">
        <v>369</v>
      </c>
      <c r="B371" s="4" t="str">
        <f>"36502022010517195785190"</f>
        <v>36502022010517195785190</v>
      </c>
      <c r="C371" s="4" t="s">
        <v>6</v>
      </c>
      <c r="D371" s="4" t="str">
        <f>"林丽明"</f>
        <v>林丽明</v>
      </c>
    </row>
    <row r="372" spans="1:4" s="1" customFormat="1" ht="34.5" customHeight="1">
      <c r="A372" s="4">
        <v>370</v>
      </c>
      <c r="B372" s="4" t="str">
        <f>"36502022010517220385201"</f>
        <v>36502022010517220385201</v>
      </c>
      <c r="C372" s="4" t="s">
        <v>6</v>
      </c>
      <c r="D372" s="4" t="str">
        <f>"林贻民"</f>
        <v>林贻民</v>
      </c>
    </row>
    <row r="373" spans="1:4" s="1" customFormat="1" ht="34.5" customHeight="1">
      <c r="A373" s="4">
        <v>371</v>
      </c>
      <c r="B373" s="4" t="str">
        <f>"36502022010517231085206"</f>
        <v>36502022010517231085206</v>
      </c>
      <c r="C373" s="4" t="s">
        <v>6</v>
      </c>
      <c r="D373" s="4" t="str">
        <f>"钟文玲"</f>
        <v>钟文玲</v>
      </c>
    </row>
    <row r="374" spans="1:4" s="1" customFormat="1" ht="34.5" customHeight="1">
      <c r="A374" s="4">
        <v>372</v>
      </c>
      <c r="B374" s="4" t="str">
        <f>"36502022010517473185308"</f>
        <v>36502022010517473185308</v>
      </c>
      <c r="C374" s="4" t="s">
        <v>6</v>
      </c>
      <c r="D374" s="4" t="str">
        <f>"文良青"</f>
        <v>文良青</v>
      </c>
    </row>
    <row r="375" spans="1:4" s="1" customFormat="1" ht="34.5" customHeight="1">
      <c r="A375" s="4">
        <v>373</v>
      </c>
      <c r="B375" s="4" t="str">
        <f>"36502022010517542485330"</f>
        <v>36502022010517542485330</v>
      </c>
      <c r="C375" s="4" t="s">
        <v>6</v>
      </c>
      <c r="D375" s="4" t="str">
        <f>"吕金香"</f>
        <v>吕金香</v>
      </c>
    </row>
    <row r="376" spans="1:4" s="1" customFormat="1" ht="34.5" customHeight="1">
      <c r="A376" s="4">
        <v>374</v>
      </c>
      <c r="B376" s="4" t="str">
        <f>"36502022010518152685411"</f>
        <v>36502022010518152685411</v>
      </c>
      <c r="C376" s="4" t="s">
        <v>6</v>
      </c>
      <c r="D376" s="4" t="str">
        <f>"杨欣燏"</f>
        <v>杨欣燏</v>
      </c>
    </row>
    <row r="377" spans="1:4" s="1" customFormat="1" ht="34.5" customHeight="1">
      <c r="A377" s="4">
        <v>375</v>
      </c>
      <c r="B377" s="4" t="str">
        <f>"36502022010518410485502"</f>
        <v>36502022010518410485502</v>
      </c>
      <c r="C377" s="4" t="s">
        <v>6</v>
      </c>
      <c r="D377" s="4" t="str">
        <f>"康斐"</f>
        <v>康斐</v>
      </c>
    </row>
    <row r="378" spans="1:4" s="1" customFormat="1" ht="34.5" customHeight="1">
      <c r="A378" s="4">
        <v>376</v>
      </c>
      <c r="B378" s="4" t="str">
        <f>"36502022010518545485538"</f>
        <v>36502022010518545485538</v>
      </c>
      <c r="C378" s="4" t="s">
        <v>6</v>
      </c>
      <c r="D378" s="4" t="str">
        <f>"代昆豪"</f>
        <v>代昆豪</v>
      </c>
    </row>
    <row r="379" spans="1:4" s="1" customFormat="1" ht="34.5" customHeight="1">
      <c r="A379" s="4">
        <v>377</v>
      </c>
      <c r="B379" s="4" t="str">
        <f>"36502022010519253085656"</f>
        <v>36502022010519253085656</v>
      </c>
      <c r="C379" s="4" t="s">
        <v>6</v>
      </c>
      <c r="D379" s="4" t="str">
        <f>"林小文"</f>
        <v>林小文</v>
      </c>
    </row>
    <row r="380" spans="1:4" s="1" customFormat="1" ht="34.5" customHeight="1">
      <c r="A380" s="4">
        <v>378</v>
      </c>
      <c r="B380" s="4" t="str">
        <f>"36502022010519515785768"</f>
        <v>36502022010519515785768</v>
      </c>
      <c r="C380" s="4" t="s">
        <v>6</v>
      </c>
      <c r="D380" s="4" t="str">
        <f>"龙妍妍"</f>
        <v>龙妍妍</v>
      </c>
    </row>
    <row r="381" spans="1:4" s="1" customFormat="1" ht="34.5" customHeight="1">
      <c r="A381" s="4">
        <v>379</v>
      </c>
      <c r="B381" s="4" t="str">
        <f>"36502022010521004086078"</f>
        <v>36502022010521004086078</v>
      </c>
      <c r="C381" s="4" t="s">
        <v>6</v>
      </c>
      <c r="D381" s="4" t="str">
        <f>"张小曼"</f>
        <v>张小曼</v>
      </c>
    </row>
    <row r="382" spans="1:4" s="1" customFormat="1" ht="34.5" customHeight="1">
      <c r="A382" s="4">
        <v>380</v>
      </c>
      <c r="B382" s="4" t="str">
        <f>"36502022010521090886126"</f>
        <v>36502022010521090886126</v>
      </c>
      <c r="C382" s="4" t="s">
        <v>6</v>
      </c>
      <c r="D382" s="4" t="str">
        <f>"刘钰"</f>
        <v>刘钰</v>
      </c>
    </row>
    <row r="383" spans="1:4" s="1" customFormat="1" ht="34.5" customHeight="1">
      <c r="A383" s="4">
        <v>381</v>
      </c>
      <c r="B383" s="4" t="str">
        <f>"36502022010521250786190"</f>
        <v>36502022010521250786190</v>
      </c>
      <c r="C383" s="4" t="s">
        <v>6</v>
      </c>
      <c r="D383" s="4" t="str">
        <f>"赖丽安"</f>
        <v>赖丽安</v>
      </c>
    </row>
    <row r="384" spans="1:4" s="1" customFormat="1" ht="34.5" customHeight="1">
      <c r="A384" s="4">
        <v>382</v>
      </c>
      <c r="B384" s="4" t="str">
        <f>"36502022010521450686303"</f>
        <v>36502022010521450686303</v>
      </c>
      <c r="C384" s="4" t="s">
        <v>6</v>
      </c>
      <c r="D384" s="4" t="str">
        <f>"罗邱戈"</f>
        <v>罗邱戈</v>
      </c>
    </row>
    <row r="385" spans="1:4" s="1" customFormat="1" ht="34.5" customHeight="1">
      <c r="A385" s="4">
        <v>383</v>
      </c>
      <c r="B385" s="4" t="str">
        <f>"36502022010521454086306"</f>
        <v>36502022010521454086306</v>
      </c>
      <c r="C385" s="4" t="s">
        <v>6</v>
      </c>
      <c r="D385" s="4" t="str">
        <f>"羊科丽"</f>
        <v>羊科丽</v>
      </c>
    </row>
    <row r="386" spans="1:4" s="1" customFormat="1" ht="34.5" customHeight="1">
      <c r="A386" s="4">
        <v>384</v>
      </c>
      <c r="B386" s="4" t="str">
        <f>"36502022010521512286339"</f>
        <v>36502022010521512286339</v>
      </c>
      <c r="C386" s="4" t="s">
        <v>6</v>
      </c>
      <c r="D386" s="4" t="str">
        <f>"朱文骏"</f>
        <v>朱文骏</v>
      </c>
    </row>
    <row r="387" spans="1:4" s="1" customFormat="1" ht="34.5" customHeight="1">
      <c r="A387" s="4">
        <v>385</v>
      </c>
      <c r="B387" s="4" t="str">
        <f>"36502022010522243586462"</f>
        <v>36502022010522243586462</v>
      </c>
      <c r="C387" s="4" t="s">
        <v>6</v>
      </c>
      <c r="D387" s="4" t="str">
        <f>"刘信蔚"</f>
        <v>刘信蔚</v>
      </c>
    </row>
    <row r="388" spans="1:4" s="1" customFormat="1" ht="34.5" customHeight="1">
      <c r="A388" s="4">
        <v>386</v>
      </c>
      <c r="B388" s="4" t="str">
        <f>"36502022010523004686581"</f>
        <v>36502022010523004686581</v>
      </c>
      <c r="C388" s="4" t="s">
        <v>6</v>
      </c>
      <c r="D388" s="4" t="str">
        <f>"肖慧敏"</f>
        <v>肖慧敏</v>
      </c>
    </row>
    <row r="389" spans="1:4" s="1" customFormat="1" ht="34.5" customHeight="1">
      <c r="A389" s="4">
        <v>387</v>
      </c>
      <c r="B389" s="4" t="str">
        <f>"36502022010523054686594"</f>
        <v>36502022010523054686594</v>
      </c>
      <c r="C389" s="4" t="s">
        <v>6</v>
      </c>
      <c r="D389" s="4" t="str">
        <f>"刘秀丽"</f>
        <v>刘秀丽</v>
      </c>
    </row>
    <row r="390" spans="1:4" s="1" customFormat="1" ht="34.5" customHeight="1">
      <c r="A390" s="4">
        <v>388</v>
      </c>
      <c r="B390" s="4" t="str">
        <f>"36502022010523062486597"</f>
        <v>36502022010523062486597</v>
      </c>
      <c r="C390" s="4" t="s">
        <v>6</v>
      </c>
      <c r="D390" s="4" t="str">
        <f>"程兰"</f>
        <v>程兰</v>
      </c>
    </row>
    <row r="391" spans="1:4" s="1" customFormat="1" ht="34.5" customHeight="1">
      <c r="A391" s="4">
        <v>389</v>
      </c>
      <c r="B391" s="4" t="str">
        <f>"36502022010523294486647"</f>
        <v>36502022010523294486647</v>
      </c>
      <c r="C391" s="4" t="s">
        <v>6</v>
      </c>
      <c r="D391" s="4" t="str">
        <f>"郭育玮"</f>
        <v>郭育玮</v>
      </c>
    </row>
    <row r="392" spans="1:4" s="1" customFormat="1" ht="34.5" customHeight="1">
      <c r="A392" s="4">
        <v>390</v>
      </c>
      <c r="B392" s="4" t="str">
        <f>"36502022010609102286988"</f>
        <v>36502022010609102286988</v>
      </c>
      <c r="C392" s="4" t="s">
        <v>6</v>
      </c>
      <c r="D392" s="4" t="str">
        <f>"王芹"</f>
        <v>王芹</v>
      </c>
    </row>
    <row r="393" spans="1:4" s="1" customFormat="1" ht="34.5" customHeight="1">
      <c r="A393" s="4">
        <v>391</v>
      </c>
      <c r="B393" s="4" t="str">
        <f>"36502022010609194187019"</f>
        <v>36502022010609194187019</v>
      </c>
      <c r="C393" s="4" t="s">
        <v>6</v>
      </c>
      <c r="D393" s="4" t="str">
        <f>"黄宁"</f>
        <v>黄宁</v>
      </c>
    </row>
    <row r="394" spans="1:4" s="1" customFormat="1" ht="34.5" customHeight="1">
      <c r="A394" s="4">
        <v>392</v>
      </c>
      <c r="B394" s="4" t="str">
        <f>"36502022010609261887047"</f>
        <v>36502022010609261887047</v>
      </c>
      <c r="C394" s="4" t="s">
        <v>6</v>
      </c>
      <c r="D394" s="4" t="str">
        <f>"冉红霞"</f>
        <v>冉红霞</v>
      </c>
    </row>
    <row r="395" spans="1:4" s="1" customFormat="1" ht="34.5" customHeight="1">
      <c r="A395" s="4">
        <v>393</v>
      </c>
      <c r="B395" s="4" t="str">
        <f>"36502022010609290187065"</f>
        <v>36502022010609290187065</v>
      </c>
      <c r="C395" s="4" t="s">
        <v>6</v>
      </c>
      <c r="D395" s="4" t="str">
        <f>"邓欢"</f>
        <v>邓欢</v>
      </c>
    </row>
    <row r="396" spans="1:4" s="1" customFormat="1" ht="34.5" customHeight="1">
      <c r="A396" s="4">
        <v>394</v>
      </c>
      <c r="B396" s="4" t="str">
        <f>"36502022010609420487136"</f>
        <v>36502022010609420487136</v>
      </c>
      <c r="C396" s="4" t="s">
        <v>6</v>
      </c>
      <c r="D396" s="4" t="str">
        <f>"崔一舟"</f>
        <v>崔一舟</v>
      </c>
    </row>
    <row r="397" spans="1:4" s="1" customFormat="1" ht="34.5" customHeight="1">
      <c r="A397" s="4">
        <v>395</v>
      </c>
      <c r="B397" s="4" t="str">
        <f>"36502022010610021087219"</f>
        <v>36502022010610021087219</v>
      </c>
      <c r="C397" s="4" t="s">
        <v>6</v>
      </c>
      <c r="D397" s="4" t="str">
        <f>"李国艳"</f>
        <v>李国艳</v>
      </c>
    </row>
    <row r="398" spans="1:4" s="1" customFormat="1" ht="34.5" customHeight="1">
      <c r="A398" s="4">
        <v>396</v>
      </c>
      <c r="B398" s="4" t="str">
        <f>"36502022010610263687343"</f>
        <v>36502022010610263687343</v>
      </c>
      <c r="C398" s="4" t="s">
        <v>6</v>
      </c>
      <c r="D398" s="4" t="str">
        <f>"吴佩婷"</f>
        <v>吴佩婷</v>
      </c>
    </row>
    <row r="399" spans="1:4" s="1" customFormat="1" ht="34.5" customHeight="1">
      <c r="A399" s="4">
        <v>397</v>
      </c>
      <c r="B399" s="4" t="str">
        <f>"36502022010610301387360"</f>
        <v>36502022010610301387360</v>
      </c>
      <c r="C399" s="4" t="s">
        <v>6</v>
      </c>
      <c r="D399" s="4" t="str">
        <f>"高一达"</f>
        <v>高一达</v>
      </c>
    </row>
    <row r="400" spans="1:4" s="1" customFormat="1" ht="34.5" customHeight="1">
      <c r="A400" s="4">
        <v>398</v>
      </c>
      <c r="B400" s="4" t="str">
        <f>"36502022010610415387410"</f>
        <v>36502022010610415387410</v>
      </c>
      <c r="C400" s="4" t="s">
        <v>6</v>
      </c>
      <c r="D400" s="4" t="str">
        <f>"王炬登"</f>
        <v>王炬登</v>
      </c>
    </row>
    <row r="401" spans="1:4" s="1" customFormat="1" ht="34.5" customHeight="1">
      <c r="A401" s="4">
        <v>399</v>
      </c>
      <c r="B401" s="4" t="str">
        <f>"36502022010611040587523"</f>
        <v>36502022010611040587523</v>
      </c>
      <c r="C401" s="4" t="s">
        <v>6</v>
      </c>
      <c r="D401" s="4" t="str">
        <f>"刘瑾瑶"</f>
        <v>刘瑾瑶</v>
      </c>
    </row>
    <row r="402" spans="1:4" s="1" customFormat="1" ht="34.5" customHeight="1">
      <c r="A402" s="4">
        <v>400</v>
      </c>
      <c r="B402" s="4" t="str">
        <f>"36502022010611105287558"</f>
        <v>36502022010611105287558</v>
      </c>
      <c r="C402" s="4" t="s">
        <v>6</v>
      </c>
      <c r="D402" s="4" t="str">
        <f>"郑小蒙"</f>
        <v>郑小蒙</v>
      </c>
    </row>
    <row r="403" spans="1:4" s="1" customFormat="1" ht="34.5" customHeight="1">
      <c r="A403" s="4">
        <v>401</v>
      </c>
      <c r="B403" s="4" t="str">
        <f>"36502022010611171487583"</f>
        <v>36502022010611171487583</v>
      </c>
      <c r="C403" s="4" t="s">
        <v>6</v>
      </c>
      <c r="D403" s="4" t="str">
        <f>"姚俊雅"</f>
        <v>姚俊雅</v>
      </c>
    </row>
    <row r="404" spans="1:4" s="1" customFormat="1" ht="34.5" customHeight="1">
      <c r="A404" s="4">
        <v>402</v>
      </c>
      <c r="B404" s="4" t="str">
        <f>"36502022010611231087613"</f>
        <v>36502022010611231087613</v>
      </c>
      <c r="C404" s="4" t="s">
        <v>6</v>
      </c>
      <c r="D404" s="4" t="str">
        <f>"马李沛沛"</f>
        <v>马李沛沛</v>
      </c>
    </row>
    <row r="405" spans="1:4" s="1" customFormat="1" ht="34.5" customHeight="1">
      <c r="A405" s="4">
        <v>403</v>
      </c>
      <c r="B405" s="4" t="str">
        <f>"36502022010611253187622"</f>
        <v>36502022010611253187622</v>
      </c>
      <c r="C405" s="4" t="s">
        <v>6</v>
      </c>
      <c r="D405" s="4" t="str">
        <f>"施国芸"</f>
        <v>施国芸</v>
      </c>
    </row>
    <row r="406" spans="1:4" s="1" customFormat="1" ht="34.5" customHeight="1">
      <c r="A406" s="4">
        <v>404</v>
      </c>
      <c r="B406" s="4" t="str">
        <f>"36502022010611575287749"</f>
        <v>36502022010611575287749</v>
      </c>
      <c r="C406" s="4" t="s">
        <v>6</v>
      </c>
      <c r="D406" s="4" t="str">
        <f>"李芯铭"</f>
        <v>李芯铭</v>
      </c>
    </row>
    <row r="407" spans="1:4" s="1" customFormat="1" ht="34.5" customHeight="1">
      <c r="A407" s="4">
        <v>405</v>
      </c>
      <c r="B407" s="4" t="str">
        <f>"36502022010612035787769"</f>
        <v>36502022010612035787769</v>
      </c>
      <c r="C407" s="4" t="s">
        <v>6</v>
      </c>
      <c r="D407" s="4" t="str">
        <f>"翁书娇"</f>
        <v>翁书娇</v>
      </c>
    </row>
    <row r="408" spans="1:4" s="1" customFormat="1" ht="34.5" customHeight="1">
      <c r="A408" s="4">
        <v>406</v>
      </c>
      <c r="B408" s="4" t="str">
        <f>"36502022010612164287825"</f>
        <v>36502022010612164287825</v>
      </c>
      <c r="C408" s="4" t="s">
        <v>6</v>
      </c>
      <c r="D408" s="4" t="str">
        <f>"王鹏"</f>
        <v>王鹏</v>
      </c>
    </row>
    <row r="409" spans="1:4" s="1" customFormat="1" ht="34.5" customHeight="1">
      <c r="A409" s="4">
        <v>407</v>
      </c>
      <c r="B409" s="4" t="str">
        <f>"36502022010612574187999"</f>
        <v>36502022010612574187999</v>
      </c>
      <c r="C409" s="4" t="s">
        <v>6</v>
      </c>
      <c r="D409" s="4" t="str">
        <f>"徐锦明"</f>
        <v>徐锦明</v>
      </c>
    </row>
    <row r="410" spans="1:4" s="1" customFormat="1" ht="34.5" customHeight="1">
      <c r="A410" s="4">
        <v>408</v>
      </c>
      <c r="B410" s="4" t="str">
        <f>"36502022010613101088042"</f>
        <v>36502022010613101088042</v>
      </c>
      <c r="C410" s="4" t="s">
        <v>6</v>
      </c>
      <c r="D410" s="4" t="str">
        <f>"许化琰"</f>
        <v>许化琰</v>
      </c>
    </row>
    <row r="411" spans="1:4" s="1" customFormat="1" ht="34.5" customHeight="1">
      <c r="A411" s="4">
        <v>409</v>
      </c>
      <c r="B411" s="4" t="str">
        <f>"36502022010613245988100"</f>
        <v>36502022010613245988100</v>
      </c>
      <c r="C411" s="4" t="s">
        <v>6</v>
      </c>
      <c r="D411" s="4" t="str">
        <f>"刘小叶"</f>
        <v>刘小叶</v>
      </c>
    </row>
    <row r="412" spans="1:4" s="1" customFormat="1" ht="34.5" customHeight="1">
      <c r="A412" s="4">
        <v>410</v>
      </c>
      <c r="B412" s="4" t="str">
        <f>"36502022010614130888275"</f>
        <v>36502022010614130888275</v>
      </c>
      <c r="C412" s="4" t="s">
        <v>6</v>
      </c>
      <c r="D412" s="4" t="str">
        <f>"许英伟"</f>
        <v>许英伟</v>
      </c>
    </row>
    <row r="413" spans="1:4" s="1" customFormat="1" ht="34.5" customHeight="1">
      <c r="A413" s="4">
        <v>411</v>
      </c>
      <c r="B413" s="4" t="str">
        <f>"36502022010614132988277"</f>
        <v>36502022010614132988277</v>
      </c>
      <c r="C413" s="4" t="s">
        <v>6</v>
      </c>
      <c r="D413" s="4" t="str">
        <f>"周嘉欣"</f>
        <v>周嘉欣</v>
      </c>
    </row>
    <row r="414" spans="1:4" s="1" customFormat="1" ht="34.5" customHeight="1">
      <c r="A414" s="4">
        <v>412</v>
      </c>
      <c r="B414" s="4" t="str">
        <f>"36502022010614252088318"</f>
        <v>36502022010614252088318</v>
      </c>
      <c r="C414" s="4" t="s">
        <v>6</v>
      </c>
      <c r="D414" s="4" t="str">
        <f>"符冬蕾"</f>
        <v>符冬蕾</v>
      </c>
    </row>
    <row r="415" spans="1:4" s="1" customFormat="1" ht="34.5" customHeight="1">
      <c r="A415" s="4">
        <v>413</v>
      </c>
      <c r="B415" s="4" t="str">
        <f>"36502022010614310988338"</f>
        <v>36502022010614310988338</v>
      </c>
      <c r="C415" s="4" t="s">
        <v>6</v>
      </c>
      <c r="D415" s="4" t="str">
        <f>"吴冯桢"</f>
        <v>吴冯桢</v>
      </c>
    </row>
    <row r="416" spans="1:4" s="1" customFormat="1" ht="34.5" customHeight="1">
      <c r="A416" s="4">
        <v>414</v>
      </c>
      <c r="B416" s="4" t="str">
        <f>"36502022010615390888637"</f>
        <v>36502022010615390888637</v>
      </c>
      <c r="C416" s="4" t="s">
        <v>6</v>
      </c>
      <c r="D416" s="4" t="str">
        <f>"孙金易"</f>
        <v>孙金易</v>
      </c>
    </row>
    <row r="417" spans="1:4" s="1" customFormat="1" ht="34.5" customHeight="1">
      <c r="A417" s="4">
        <v>415</v>
      </c>
      <c r="B417" s="4" t="str">
        <f>"36502022010616060688767"</f>
        <v>36502022010616060688767</v>
      </c>
      <c r="C417" s="4" t="s">
        <v>6</v>
      </c>
      <c r="D417" s="4" t="str">
        <f>"梁菲"</f>
        <v>梁菲</v>
      </c>
    </row>
    <row r="418" spans="1:4" s="1" customFormat="1" ht="34.5" customHeight="1">
      <c r="A418" s="4">
        <v>416</v>
      </c>
      <c r="B418" s="4" t="str">
        <f>"36502022010616192788848"</f>
        <v>36502022010616192788848</v>
      </c>
      <c r="C418" s="4" t="s">
        <v>6</v>
      </c>
      <c r="D418" s="4" t="str">
        <f>"宋宝萱"</f>
        <v>宋宝萱</v>
      </c>
    </row>
    <row r="419" spans="1:4" s="1" customFormat="1" ht="34.5" customHeight="1">
      <c r="A419" s="4">
        <v>417</v>
      </c>
      <c r="B419" s="4" t="str">
        <f>"36502022010616195288850"</f>
        <v>36502022010616195288850</v>
      </c>
      <c r="C419" s="4" t="s">
        <v>6</v>
      </c>
      <c r="D419" s="4" t="str">
        <f>"罗明慧"</f>
        <v>罗明慧</v>
      </c>
    </row>
    <row r="420" spans="1:4" s="1" customFormat="1" ht="34.5" customHeight="1">
      <c r="A420" s="4">
        <v>418</v>
      </c>
      <c r="B420" s="4" t="str">
        <f>"36502022010616200188851"</f>
        <v>36502022010616200188851</v>
      </c>
      <c r="C420" s="4" t="s">
        <v>6</v>
      </c>
      <c r="D420" s="4" t="str">
        <f>"林鹏飞"</f>
        <v>林鹏飞</v>
      </c>
    </row>
    <row r="421" spans="1:4" s="1" customFormat="1" ht="34.5" customHeight="1">
      <c r="A421" s="4">
        <v>419</v>
      </c>
      <c r="B421" s="4" t="str">
        <f>"36502022010616350288923"</f>
        <v>36502022010616350288923</v>
      </c>
      <c r="C421" s="4" t="s">
        <v>6</v>
      </c>
      <c r="D421" s="4" t="str">
        <f>"冯世祯"</f>
        <v>冯世祯</v>
      </c>
    </row>
    <row r="422" spans="1:4" s="1" customFormat="1" ht="34.5" customHeight="1">
      <c r="A422" s="4">
        <v>420</v>
      </c>
      <c r="B422" s="4" t="str">
        <f>"36502022010616461288973"</f>
        <v>36502022010616461288973</v>
      </c>
      <c r="C422" s="4" t="s">
        <v>6</v>
      </c>
      <c r="D422" s="4" t="str">
        <f>"王柳麟"</f>
        <v>王柳麟</v>
      </c>
    </row>
    <row r="423" spans="1:4" s="1" customFormat="1" ht="34.5" customHeight="1">
      <c r="A423" s="4">
        <v>421</v>
      </c>
      <c r="B423" s="4" t="str">
        <f>"36502022010616464688977"</f>
        <v>36502022010616464688977</v>
      </c>
      <c r="C423" s="4" t="s">
        <v>6</v>
      </c>
      <c r="D423" s="4" t="str">
        <f>"李玉小"</f>
        <v>李玉小</v>
      </c>
    </row>
    <row r="424" spans="1:4" s="1" customFormat="1" ht="34.5" customHeight="1">
      <c r="A424" s="4">
        <v>422</v>
      </c>
      <c r="B424" s="4" t="str">
        <f>"36502022010617052189047"</f>
        <v>36502022010617052189047</v>
      </c>
      <c r="C424" s="4" t="s">
        <v>6</v>
      </c>
      <c r="D424" s="4" t="str">
        <f>"麦贤淑"</f>
        <v>麦贤淑</v>
      </c>
    </row>
    <row r="425" spans="1:4" s="1" customFormat="1" ht="34.5" customHeight="1">
      <c r="A425" s="4">
        <v>423</v>
      </c>
      <c r="B425" s="4" t="str">
        <f>"36502022010617205189104"</f>
        <v>36502022010617205189104</v>
      </c>
      <c r="C425" s="4" t="s">
        <v>6</v>
      </c>
      <c r="D425" s="4" t="str">
        <f>"林舒羽"</f>
        <v>林舒羽</v>
      </c>
    </row>
    <row r="426" spans="1:4" s="1" customFormat="1" ht="34.5" customHeight="1">
      <c r="A426" s="4">
        <v>424</v>
      </c>
      <c r="B426" s="4" t="str">
        <f>"36502022010617230789112"</f>
        <v>36502022010617230789112</v>
      </c>
      <c r="C426" s="4" t="s">
        <v>6</v>
      </c>
      <c r="D426" s="4" t="str">
        <f>"常思博大"</f>
        <v>常思博大</v>
      </c>
    </row>
    <row r="427" spans="1:4" s="1" customFormat="1" ht="34.5" customHeight="1">
      <c r="A427" s="4">
        <v>425</v>
      </c>
      <c r="B427" s="4" t="str">
        <f>"36502022010617442489190"</f>
        <v>36502022010617442489190</v>
      </c>
      <c r="C427" s="4" t="s">
        <v>6</v>
      </c>
      <c r="D427" s="4" t="str">
        <f>"王菊英"</f>
        <v>王菊英</v>
      </c>
    </row>
    <row r="428" spans="1:4" s="1" customFormat="1" ht="34.5" customHeight="1">
      <c r="A428" s="4">
        <v>426</v>
      </c>
      <c r="B428" s="4" t="str">
        <f>"36502022010617595089231"</f>
        <v>36502022010617595089231</v>
      </c>
      <c r="C428" s="4" t="s">
        <v>6</v>
      </c>
      <c r="D428" s="4" t="str">
        <f>"林丽文"</f>
        <v>林丽文</v>
      </c>
    </row>
    <row r="429" spans="1:4" s="1" customFormat="1" ht="34.5" customHeight="1">
      <c r="A429" s="4">
        <v>427</v>
      </c>
      <c r="B429" s="4" t="str">
        <f>"36502022010618005089237"</f>
        <v>36502022010618005089237</v>
      </c>
      <c r="C429" s="4" t="s">
        <v>6</v>
      </c>
      <c r="D429" s="4" t="str">
        <f>"王琪"</f>
        <v>王琪</v>
      </c>
    </row>
    <row r="430" spans="1:4" s="1" customFormat="1" ht="34.5" customHeight="1">
      <c r="A430" s="4">
        <v>428</v>
      </c>
      <c r="B430" s="4" t="str">
        <f>"36502022010618055389251"</f>
        <v>36502022010618055389251</v>
      </c>
      <c r="C430" s="4" t="s">
        <v>6</v>
      </c>
      <c r="D430" s="4" t="str">
        <f>"李倩倩"</f>
        <v>李倩倩</v>
      </c>
    </row>
    <row r="431" spans="1:4" s="1" customFormat="1" ht="34.5" customHeight="1">
      <c r="A431" s="4">
        <v>429</v>
      </c>
      <c r="B431" s="4" t="str">
        <f>"36502022010618510589391"</f>
        <v>36502022010618510589391</v>
      </c>
      <c r="C431" s="4" t="s">
        <v>6</v>
      </c>
      <c r="D431" s="4" t="str">
        <f>"王怡"</f>
        <v>王怡</v>
      </c>
    </row>
    <row r="432" spans="1:4" s="1" customFormat="1" ht="34.5" customHeight="1">
      <c r="A432" s="4">
        <v>430</v>
      </c>
      <c r="B432" s="4" t="str">
        <f>"36502022010619024589418"</f>
        <v>36502022010619024589418</v>
      </c>
      <c r="C432" s="4" t="s">
        <v>6</v>
      </c>
      <c r="D432" s="4" t="str">
        <f>"刘生优"</f>
        <v>刘生优</v>
      </c>
    </row>
    <row r="433" spans="1:4" s="1" customFormat="1" ht="34.5" customHeight="1">
      <c r="A433" s="4">
        <v>431</v>
      </c>
      <c r="B433" s="4" t="str">
        <f>"36502022010619034289424"</f>
        <v>36502022010619034289424</v>
      </c>
      <c r="C433" s="4" t="s">
        <v>6</v>
      </c>
      <c r="D433" s="4" t="str">
        <f>"吴丽娴"</f>
        <v>吴丽娴</v>
      </c>
    </row>
    <row r="434" spans="1:4" s="1" customFormat="1" ht="34.5" customHeight="1">
      <c r="A434" s="4">
        <v>432</v>
      </c>
      <c r="B434" s="4" t="str">
        <f>"36502022010620162389687"</f>
        <v>36502022010620162389687</v>
      </c>
      <c r="C434" s="4" t="s">
        <v>6</v>
      </c>
      <c r="D434" s="4" t="str">
        <f>"王的可"</f>
        <v>王的可</v>
      </c>
    </row>
    <row r="435" spans="1:4" s="1" customFormat="1" ht="34.5" customHeight="1">
      <c r="A435" s="4">
        <v>433</v>
      </c>
      <c r="B435" s="4" t="str">
        <f>"36502022010620482989801"</f>
        <v>36502022010620482989801</v>
      </c>
      <c r="C435" s="4" t="s">
        <v>6</v>
      </c>
      <c r="D435" s="4" t="str">
        <f>"杨佳玉"</f>
        <v>杨佳玉</v>
      </c>
    </row>
    <row r="436" spans="1:4" s="1" customFormat="1" ht="34.5" customHeight="1">
      <c r="A436" s="4">
        <v>434</v>
      </c>
      <c r="B436" s="4" t="str">
        <f>"36502022010621302789950"</f>
        <v>36502022010621302789950</v>
      </c>
      <c r="C436" s="4" t="s">
        <v>6</v>
      </c>
      <c r="D436" s="4" t="str">
        <f>"王城丽"</f>
        <v>王城丽</v>
      </c>
    </row>
    <row r="437" spans="1:4" s="1" customFormat="1" ht="34.5" customHeight="1">
      <c r="A437" s="4">
        <v>435</v>
      </c>
      <c r="B437" s="4" t="str">
        <f>"36502022010621502490020"</f>
        <v>36502022010621502490020</v>
      </c>
      <c r="C437" s="4" t="s">
        <v>6</v>
      </c>
      <c r="D437" s="4" t="str">
        <f>"张文慧"</f>
        <v>张文慧</v>
      </c>
    </row>
    <row r="438" spans="1:4" s="1" customFormat="1" ht="34.5" customHeight="1">
      <c r="A438" s="4">
        <v>436</v>
      </c>
      <c r="B438" s="4" t="str">
        <f>"36502022010622182490109"</f>
        <v>36502022010622182490109</v>
      </c>
      <c r="C438" s="4" t="s">
        <v>6</v>
      </c>
      <c r="D438" s="4" t="str">
        <f>"张晓华"</f>
        <v>张晓华</v>
      </c>
    </row>
    <row r="439" spans="1:4" s="1" customFormat="1" ht="34.5" customHeight="1">
      <c r="A439" s="4">
        <v>437</v>
      </c>
      <c r="B439" s="4" t="str">
        <f>"36502022010622472390209"</f>
        <v>36502022010622472390209</v>
      </c>
      <c r="C439" s="4" t="s">
        <v>6</v>
      </c>
      <c r="D439" s="4" t="str">
        <f>"罗伶"</f>
        <v>罗伶</v>
      </c>
    </row>
    <row r="440" spans="1:4" s="1" customFormat="1" ht="34.5" customHeight="1">
      <c r="A440" s="4">
        <v>438</v>
      </c>
      <c r="B440" s="4" t="str">
        <f>"36502022010622482290214"</f>
        <v>36502022010622482290214</v>
      </c>
      <c r="C440" s="4" t="s">
        <v>6</v>
      </c>
      <c r="D440" s="4" t="str">
        <f>"唐庆慧"</f>
        <v>唐庆慧</v>
      </c>
    </row>
    <row r="441" spans="1:4" s="1" customFormat="1" ht="34.5" customHeight="1">
      <c r="A441" s="4">
        <v>439</v>
      </c>
      <c r="B441" s="4" t="str">
        <f>"36502022010708532190580"</f>
        <v>36502022010708532190580</v>
      </c>
      <c r="C441" s="4" t="s">
        <v>6</v>
      </c>
      <c r="D441" s="4" t="str">
        <f>"王郁郁"</f>
        <v>王郁郁</v>
      </c>
    </row>
    <row r="442" spans="1:4" s="1" customFormat="1" ht="34.5" customHeight="1">
      <c r="A442" s="4">
        <v>440</v>
      </c>
      <c r="B442" s="4" t="str">
        <f>"36502022010708553990585"</f>
        <v>36502022010708553990585</v>
      </c>
      <c r="C442" s="4" t="s">
        <v>6</v>
      </c>
      <c r="D442" s="4" t="str">
        <f>"潘碧莹"</f>
        <v>潘碧莹</v>
      </c>
    </row>
    <row r="443" spans="1:4" s="1" customFormat="1" ht="34.5" customHeight="1">
      <c r="A443" s="4">
        <v>441</v>
      </c>
      <c r="B443" s="4" t="str">
        <f>"36502022010709220290653"</f>
        <v>36502022010709220290653</v>
      </c>
      <c r="C443" s="4" t="s">
        <v>6</v>
      </c>
      <c r="D443" s="4" t="str">
        <f>"吴思颖"</f>
        <v>吴思颖</v>
      </c>
    </row>
    <row r="444" spans="1:4" s="1" customFormat="1" ht="34.5" customHeight="1">
      <c r="A444" s="4">
        <v>442</v>
      </c>
      <c r="B444" s="4" t="str">
        <f>"36502022010710003390777"</f>
        <v>36502022010710003390777</v>
      </c>
      <c r="C444" s="4" t="s">
        <v>6</v>
      </c>
      <c r="D444" s="4" t="str">
        <f>"邢慧子"</f>
        <v>邢慧子</v>
      </c>
    </row>
    <row r="445" spans="1:4" s="1" customFormat="1" ht="34.5" customHeight="1">
      <c r="A445" s="4">
        <v>443</v>
      </c>
      <c r="B445" s="4" t="str">
        <f>"36502022010710155190838"</f>
        <v>36502022010710155190838</v>
      </c>
      <c r="C445" s="4" t="s">
        <v>6</v>
      </c>
      <c r="D445" s="4" t="str">
        <f>"王朝富"</f>
        <v>王朝富</v>
      </c>
    </row>
    <row r="446" spans="1:4" s="1" customFormat="1" ht="34.5" customHeight="1">
      <c r="A446" s="4">
        <v>444</v>
      </c>
      <c r="B446" s="4" t="str">
        <f>"36502022010710583991010"</f>
        <v>36502022010710583991010</v>
      </c>
      <c r="C446" s="4" t="s">
        <v>6</v>
      </c>
      <c r="D446" s="4" t="str">
        <f>"郑惠"</f>
        <v>郑惠</v>
      </c>
    </row>
    <row r="447" spans="1:4" s="1" customFormat="1" ht="34.5" customHeight="1">
      <c r="A447" s="4">
        <v>445</v>
      </c>
      <c r="B447" s="4" t="str">
        <f>"36502022010711004191016"</f>
        <v>36502022010711004191016</v>
      </c>
      <c r="C447" s="4" t="s">
        <v>6</v>
      </c>
      <c r="D447" s="4" t="str">
        <f>"王一颗"</f>
        <v>王一颗</v>
      </c>
    </row>
    <row r="448" spans="1:4" s="1" customFormat="1" ht="34.5" customHeight="1">
      <c r="A448" s="4">
        <v>446</v>
      </c>
      <c r="B448" s="4" t="str">
        <f>"36502022010711234991107"</f>
        <v>36502022010711234991107</v>
      </c>
      <c r="C448" s="4" t="s">
        <v>6</v>
      </c>
      <c r="D448" s="4" t="str">
        <f>"王东晨"</f>
        <v>王东晨</v>
      </c>
    </row>
    <row r="449" spans="1:4" s="1" customFormat="1" ht="34.5" customHeight="1">
      <c r="A449" s="4">
        <v>447</v>
      </c>
      <c r="B449" s="4" t="str">
        <f>"36502022010712304691362"</f>
        <v>36502022010712304691362</v>
      </c>
      <c r="C449" s="4" t="s">
        <v>6</v>
      </c>
      <c r="D449" s="4" t="str">
        <f>"邢坤"</f>
        <v>邢坤</v>
      </c>
    </row>
    <row r="450" spans="1:4" s="1" customFormat="1" ht="34.5" customHeight="1">
      <c r="A450" s="4">
        <v>448</v>
      </c>
      <c r="B450" s="4" t="str">
        <f>"36502022010712490191425"</f>
        <v>36502022010712490191425</v>
      </c>
      <c r="C450" s="4" t="s">
        <v>6</v>
      </c>
      <c r="D450" s="4" t="str">
        <f>"黄建"</f>
        <v>黄建</v>
      </c>
    </row>
    <row r="451" spans="1:4" s="1" customFormat="1" ht="34.5" customHeight="1">
      <c r="A451" s="4">
        <v>449</v>
      </c>
      <c r="B451" s="4" t="str">
        <f>"36502022010713274091567"</f>
        <v>36502022010713274091567</v>
      </c>
      <c r="C451" s="4" t="s">
        <v>6</v>
      </c>
      <c r="D451" s="4" t="str">
        <f>"谢柏怡"</f>
        <v>谢柏怡</v>
      </c>
    </row>
    <row r="452" spans="1:4" s="1" customFormat="1" ht="34.5" customHeight="1">
      <c r="A452" s="4">
        <v>450</v>
      </c>
      <c r="B452" s="4" t="str">
        <f>"36502022010714422091796"</f>
        <v>36502022010714422091796</v>
      </c>
      <c r="C452" s="4" t="s">
        <v>6</v>
      </c>
      <c r="D452" s="4" t="str">
        <f>"林莲"</f>
        <v>林莲</v>
      </c>
    </row>
    <row r="453" spans="1:4" s="1" customFormat="1" ht="34.5" customHeight="1">
      <c r="A453" s="4">
        <v>451</v>
      </c>
      <c r="B453" s="4" t="str">
        <f>"36502022010714552291839"</f>
        <v>36502022010714552291839</v>
      </c>
      <c r="C453" s="4" t="s">
        <v>6</v>
      </c>
      <c r="D453" s="4" t="str">
        <f>"吴小英"</f>
        <v>吴小英</v>
      </c>
    </row>
    <row r="454" spans="1:4" s="1" customFormat="1" ht="34.5" customHeight="1">
      <c r="A454" s="4">
        <v>452</v>
      </c>
      <c r="B454" s="4" t="str">
        <f>"36502022010715290591969"</f>
        <v>36502022010715290591969</v>
      </c>
      <c r="C454" s="4" t="s">
        <v>6</v>
      </c>
      <c r="D454" s="4" t="str">
        <f>"苏丽丽"</f>
        <v>苏丽丽</v>
      </c>
    </row>
    <row r="455" spans="1:4" s="1" customFormat="1" ht="34.5" customHeight="1">
      <c r="A455" s="4">
        <v>453</v>
      </c>
      <c r="B455" s="4" t="str">
        <f>"36502022010715375192004"</f>
        <v>36502022010715375192004</v>
      </c>
      <c r="C455" s="4" t="s">
        <v>6</v>
      </c>
      <c r="D455" s="4" t="str">
        <f>"王伟超"</f>
        <v>王伟超</v>
      </c>
    </row>
    <row r="456" spans="1:4" s="1" customFormat="1" ht="34.5" customHeight="1">
      <c r="A456" s="4">
        <v>454</v>
      </c>
      <c r="B456" s="4" t="str">
        <f>"36502022010716252492205"</f>
        <v>36502022010716252492205</v>
      </c>
      <c r="C456" s="4" t="s">
        <v>6</v>
      </c>
      <c r="D456" s="4" t="str">
        <f>"王路遥"</f>
        <v>王路遥</v>
      </c>
    </row>
    <row r="457" spans="1:4" s="1" customFormat="1" ht="34.5" customHeight="1">
      <c r="A457" s="4">
        <v>455</v>
      </c>
      <c r="B457" s="4" t="str">
        <f>"36502022010716591192321"</f>
        <v>36502022010716591192321</v>
      </c>
      <c r="C457" s="4" t="s">
        <v>6</v>
      </c>
      <c r="D457" s="4" t="str">
        <f>"冯云"</f>
        <v>冯云</v>
      </c>
    </row>
    <row r="458" spans="1:4" s="1" customFormat="1" ht="34.5" customHeight="1">
      <c r="A458" s="4">
        <v>456</v>
      </c>
      <c r="B458" s="4" t="str">
        <f>"36502022010717090792354"</f>
        <v>36502022010717090792354</v>
      </c>
      <c r="C458" s="4" t="s">
        <v>6</v>
      </c>
      <c r="D458" s="4" t="str">
        <f>"王康敏"</f>
        <v>王康敏</v>
      </c>
    </row>
    <row r="459" spans="1:4" s="1" customFormat="1" ht="34.5" customHeight="1">
      <c r="A459" s="4">
        <v>457</v>
      </c>
      <c r="B459" s="4" t="str">
        <f>"36502022010717121292366"</f>
        <v>36502022010717121292366</v>
      </c>
      <c r="C459" s="4" t="s">
        <v>6</v>
      </c>
      <c r="D459" s="4" t="str">
        <f>"郭帅"</f>
        <v>郭帅</v>
      </c>
    </row>
    <row r="460" spans="1:4" s="1" customFormat="1" ht="34.5" customHeight="1">
      <c r="A460" s="4">
        <v>458</v>
      </c>
      <c r="B460" s="4" t="str">
        <f>"36502022010717381092444"</f>
        <v>36502022010717381092444</v>
      </c>
      <c r="C460" s="4" t="s">
        <v>6</v>
      </c>
      <c r="D460" s="4" t="str">
        <f>"陈玉凤"</f>
        <v>陈玉凤</v>
      </c>
    </row>
    <row r="461" spans="1:4" s="1" customFormat="1" ht="34.5" customHeight="1">
      <c r="A461" s="4">
        <v>459</v>
      </c>
      <c r="B461" s="4" t="str">
        <f>"36502022010718002392473"</f>
        <v>36502022010718002392473</v>
      </c>
      <c r="C461" s="4" t="s">
        <v>6</v>
      </c>
      <c r="D461" s="4" t="str">
        <f>"许颖堃"</f>
        <v>许颖堃</v>
      </c>
    </row>
    <row r="462" spans="1:4" s="1" customFormat="1" ht="34.5" customHeight="1">
      <c r="A462" s="4">
        <v>460</v>
      </c>
      <c r="B462" s="4" t="str">
        <f>"36502022010718543092589"</f>
        <v>36502022010718543092589</v>
      </c>
      <c r="C462" s="4" t="s">
        <v>6</v>
      </c>
      <c r="D462" s="4" t="str">
        <f>"黄婧雯"</f>
        <v>黄婧雯</v>
      </c>
    </row>
    <row r="463" spans="1:4" s="1" customFormat="1" ht="34.5" customHeight="1">
      <c r="A463" s="4">
        <v>461</v>
      </c>
      <c r="B463" s="4" t="str">
        <f>"36502022010719032692606"</f>
        <v>36502022010719032692606</v>
      </c>
      <c r="C463" s="4" t="s">
        <v>6</v>
      </c>
      <c r="D463" s="4" t="str">
        <f>"黄晓歆"</f>
        <v>黄晓歆</v>
      </c>
    </row>
    <row r="464" spans="1:4" s="1" customFormat="1" ht="34.5" customHeight="1">
      <c r="A464" s="4">
        <v>462</v>
      </c>
      <c r="B464" s="4" t="str">
        <f>"36502022010719153292623"</f>
        <v>36502022010719153292623</v>
      </c>
      <c r="C464" s="4" t="s">
        <v>6</v>
      </c>
      <c r="D464" s="4" t="str">
        <f>"王侨源"</f>
        <v>王侨源</v>
      </c>
    </row>
    <row r="465" spans="1:4" s="1" customFormat="1" ht="34.5" customHeight="1">
      <c r="A465" s="4">
        <v>463</v>
      </c>
      <c r="B465" s="4" t="str">
        <f>"36502022010719294592640"</f>
        <v>36502022010719294592640</v>
      </c>
      <c r="C465" s="4" t="s">
        <v>6</v>
      </c>
      <c r="D465" s="4" t="str">
        <f>"王淑煜"</f>
        <v>王淑煜</v>
      </c>
    </row>
    <row r="466" spans="1:4" s="1" customFormat="1" ht="34.5" customHeight="1">
      <c r="A466" s="4">
        <v>464</v>
      </c>
      <c r="B466" s="4" t="str">
        <f>"36502022010719575592687"</f>
        <v>36502022010719575592687</v>
      </c>
      <c r="C466" s="4" t="s">
        <v>6</v>
      </c>
      <c r="D466" s="4" t="str">
        <f>"黄小红"</f>
        <v>黄小红</v>
      </c>
    </row>
    <row r="467" spans="1:4" s="1" customFormat="1" ht="34.5" customHeight="1">
      <c r="A467" s="4">
        <v>465</v>
      </c>
      <c r="B467" s="4" t="str">
        <f>"36502022010720041692698"</f>
        <v>36502022010720041692698</v>
      </c>
      <c r="C467" s="4" t="s">
        <v>6</v>
      </c>
      <c r="D467" s="4" t="str">
        <f>"唐莹铮"</f>
        <v>唐莹铮</v>
      </c>
    </row>
    <row r="468" spans="1:4" s="1" customFormat="1" ht="34.5" customHeight="1">
      <c r="A468" s="4">
        <v>466</v>
      </c>
      <c r="B468" s="4" t="str">
        <f>"36502022010720195592737"</f>
        <v>36502022010720195592737</v>
      </c>
      <c r="C468" s="4" t="s">
        <v>6</v>
      </c>
      <c r="D468" s="4" t="str">
        <f>"周景锐"</f>
        <v>周景锐</v>
      </c>
    </row>
    <row r="469" spans="1:4" s="1" customFormat="1" ht="34.5" customHeight="1">
      <c r="A469" s="4">
        <v>467</v>
      </c>
      <c r="B469" s="4" t="str">
        <f>"36502022010720324792759"</f>
        <v>36502022010720324792759</v>
      </c>
      <c r="C469" s="4" t="s">
        <v>6</v>
      </c>
      <c r="D469" s="4" t="str">
        <f>"吴加嘉"</f>
        <v>吴加嘉</v>
      </c>
    </row>
    <row r="470" spans="1:4" s="1" customFormat="1" ht="34.5" customHeight="1">
      <c r="A470" s="4">
        <v>468</v>
      </c>
      <c r="B470" s="4" t="str">
        <f>"36502022010721191392831"</f>
        <v>36502022010721191392831</v>
      </c>
      <c r="C470" s="4" t="s">
        <v>6</v>
      </c>
      <c r="D470" s="4" t="str">
        <f>"彭千禧"</f>
        <v>彭千禧</v>
      </c>
    </row>
    <row r="471" spans="1:4" s="1" customFormat="1" ht="34.5" customHeight="1">
      <c r="A471" s="4">
        <v>469</v>
      </c>
      <c r="B471" s="4" t="str">
        <f>"36502022010721552292900"</f>
        <v>36502022010721552292900</v>
      </c>
      <c r="C471" s="4" t="s">
        <v>6</v>
      </c>
      <c r="D471" s="4" t="str">
        <f>"陈岩玲"</f>
        <v>陈岩玲</v>
      </c>
    </row>
    <row r="472" spans="1:4" s="1" customFormat="1" ht="34.5" customHeight="1">
      <c r="A472" s="4">
        <v>470</v>
      </c>
      <c r="B472" s="4" t="str">
        <f>"36502022010721580292904"</f>
        <v>36502022010721580292904</v>
      </c>
      <c r="C472" s="4" t="s">
        <v>6</v>
      </c>
      <c r="D472" s="4" t="str">
        <f>"陈柳"</f>
        <v>陈柳</v>
      </c>
    </row>
    <row r="473" spans="1:4" s="1" customFormat="1" ht="34.5" customHeight="1">
      <c r="A473" s="4">
        <v>471</v>
      </c>
      <c r="B473" s="4" t="str">
        <f>"36502022010722374592969"</f>
        <v>36502022010722374592969</v>
      </c>
      <c r="C473" s="4" t="s">
        <v>6</v>
      </c>
      <c r="D473" s="4" t="str">
        <f>"王紫蕾"</f>
        <v>王紫蕾</v>
      </c>
    </row>
    <row r="474" spans="1:4" s="1" customFormat="1" ht="34.5" customHeight="1">
      <c r="A474" s="4">
        <v>472</v>
      </c>
      <c r="B474" s="4" t="str">
        <f>"36502022010722452192975"</f>
        <v>36502022010722452192975</v>
      </c>
      <c r="C474" s="4" t="s">
        <v>6</v>
      </c>
      <c r="D474" s="4" t="str">
        <f>"丁璐璐"</f>
        <v>丁璐璐</v>
      </c>
    </row>
    <row r="475" spans="1:4" s="1" customFormat="1" ht="34.5" customHeight="1">
      <c r="A475" s="4">
        <v>473</v>
      </c>
      <c r="B475" s="4" t="str">
        <f>"36502022010723095793001"</f>
        <v>36502022010723095793001</v>
      </c>
      <c r="C475" s="4" t="s">
        <v>6</v>
      </c>
      <c r="D475" s="4" t="str">
        <f>"林莉"</f>
        <v>林莉</v>
      </c>
    </row>
    <row r="476" spans="1:4" s="1" customFormat="1" ht="34.5" customHeight="1">
      <c r="A476" s="4">
        <v>474</v>
      </c>
      <c r="B476" s="4" t="str">
        <f>"36502022010723214293008"</f>
        <v>36502022010723214293008</v>
      </c>
      <c r="C476" s="4" t="s">
        <v>6</v>
      </c>
      <c r="D476" s="4" t="str">
        <f>"钟慧琪"</f>
        <v>钟慧琪</v>
      </c>
    </row>
    <row r="477" spans="1:4" s="1" customFormat="1" ht="34.5" customHeight="1">
      <c r="A477" s="4">
        <v>475</v>
      </c>
      <c r="B477" s="4" t="str">
        <f>"36502022010800165493051"</f>
        <v>36502022010800165493051</v>
      </c>
      <c r="C477" s="4" t="s">
        <v>6</v>
      </c>
      <c r="D477" s="4" t="str">
        <f>"单雪红"</f>
        <v>单雪红</v>
      </c>
    </row>
    <row r="478" spans="1:4" s="1" customFormat="1" ht="34.5" customHeight="1">
      <c r="A478" s="4">
        <v>476</v>
      </c>
      <c r="B478" s="4" t="str">
        <f>"36502022010800390293060"</f>
        <v>36502022010800390293060</v>
      </c>
      <c r="C478" s="4" t="s">
        <v>6</v>
      </c>
      <c r="D478" s="4" t="str">
        <f>"潘宜慧"</f>
        <v>潘宜慧</v>
      </c>
    </row>
    <row r="479" spans="1:4" s="1" customFormat="1" ht="34.5" customHeight="1">
      <c r="A479" s="4">
        <v>477</v>
      </c>
      <c r="B479" s="4" t="str">
        <f>"36502022010800592793064"</f>
        <v>36502022010800592793064</v>
      </c>
      <c r="C479" s="4" t="s">
        <v>6</v>
      </c>
      <c r="D479" s="4" t="str">
        <f>"李倩"</f>
        <v>李倩</v>
      </c>
    </row>
    <row r="480" spans="1:4" s="1" customFormat="1" ht="34.5" customHeight="1">
      <c r="A480" s="4">
        <v>478</v>
      </c>
      <c r="B480" s="4" t="str">
        <f>"36502022010809304293150"</f>
        <v>36502022010809304293150</v>
      </c>
      <c r="C480" s="4" t="s">
        <v>6</v>
      </c>
      <c r="D480" s="4" t="str">
        <f>"符海韵"</f>
        <v>符海韵</v>
      </c>
    </row>
    <row r="481" spans="1:4" s="1" customFormat="1" ht="34.5" customHeight="1">
      <c r="A481" s="4">
        <v>479</v>
      </c>
      <c r="B481" s="4" t="str">
        <f>"36502022010810581793260"</f>
        <v>36502022010810581793260</v>
      </c>
      <c r="C481" s="4" t="s">
        <v>6</v>
      </c>
      <c r="D481" s="4" t="str">
        <f>"杨欣"</f>
        <v>杨欣</v>
      </c>
    </row>
    <row r="482" spans="1:4" s="1" customFormat="1" ht="34.5" customHeight="1">
      <c r="A482" s="4">
        <v>480</v>
      </c>
      <c r="B482" s="4" t="str">
        <f>"36502022010811025693268"</f>
        <v>36502022010811025693268</v>
      </c>
      <c r="C482" s="4" t="s">
        <v>6</v>
      </c>
      <c r="D482" s="4" t="str">
        <f>"陈玉倩"</f>
        <v>陈玉倩</v>
      </c>
    </row>
    <row r="483" spans="1:4" s="1" customFormat="1" ht="34.5" customHeight="1">
      <c r="A483" s="4">
        <v>481</v>
      </c>
      <c r="B483" s="4" t="str">
        <f>"36502022010811344693312"</f>
        <v>36502022010811344693312</v>
      </c>
      <c r="C483" s="4" t="s">
        <v>6</v>
      </c>
      <c r="D483" s="4" t="str">
        <f>"王淇"</f>
        <v>王淇</v>
      </c>
    </row>
    <row r="484" spans="1:4" s="1" customFormat="1" ht="34.5" customHeight="1">
      <c r="A484" s="4">
        <v>482</v>
      </c>
      <c r="B484" s="4" t="str">
        <f>"36502022010811391393316"</f>
        <v>36502022010811391393316</v>
      </c>
      <c r="C484" s="4" t="s">
        <v>6</v>
      </c>
      <c r="D484" s="4" t="str">
        <f>"吴欣"</f>
        <v>吴欣</v>
      </c>
    </row>
    <row r="485" spans="1:4" s="1" customFormat="1" ht="34.5" customHeight="1">
      <c r="A485" s="4">
        <v>483</v>
      </c>
      <c r="B485" s="4" t="str">
        <f>"36502022010812144793363"</f>
        <v>36502022010812144793363</v>
      </c>
      <c r="C485" s="4" t="s">
        <v>6</v>
      </c>
      <c r="D485" s="4" t="str">
        <f>"唐梦茜"</f>
        <v>唐梦茜</v>
      </c>
    </row>
    <row r="486" spans="1:4" s="1" customFormat="1" ht="34.5" customHeight="1">
      <c r="A486" s="4">
        <v>484</v>
      </c>
      <c r="B486" s="4" t="str">
        <f>"36502022010812153393364"</f>
        <v>36502022010812153393364</v>
      </c>
      <c r="C486" s="4" t="s">
        <v>6</v>
      </c>
      <c r="D486" s="4" t="str">
        <f>"羊萍"</f>
        <v>羊萍</v>
      </c>
    </row>
    <row r="487" spans="1:4" s="1" customFormat="1" ht="34.5" customHeight="1">
      <c r="A487" s="4">
        <v>485</v>
      </c>
      <c r="B487" s="4" t="str">
        <f>"36502022010812173593366"</f>
        <v>36502022010812173593366</v>
      </c>
      <c r="C487" s="4" t="s">
        <v>6</v>
      </c>
      <c r="D487" s="4" t="str">
        <f>"王丹媚"</f>
        <v>王丹媚</v>
      </c>
    </row>
    <row r="488" spans="1:4" s="1" customFormat="1" ht="34.5" customHeight="1">
      <c r="A488" s="4">
        <v>486</v>
      </c>
      <c r="B488" s="4" t="str">
        <f>"36502022010812524193404"</f>
        <v>36502022010812524193404</v>
      </c>
      <c r="C488" s="4" t="s">
        <v>6</v>
      </c>
      <c r="D488" s="4" t="str">
        <f>"林小丽"</f>
        <v>林小丽</v>
      </c>
    </row>
    <row r="489" spans="1:4" s="1" customFormat="1" ht="34.5" customHeight="1">
      <c r="A489" s="4">
        <v>487</v>
      </c>
      <c r="B489" s="4" t="str">
        <f>"36502022010813341793457"</f>
        <v>36502022010813341793457</v>
      </c>
      <c r="C489" s="4" t="s">
        <v>6</v>
      </c>
      <c r="D489" s="4" t="str">
        <f>"王妙凝"</f>
        <v>王妙凝</v>
      </c>
    </row>
    <row r="490" spans="1:4" s="1" customFormat="1" ht="34.5" customHeight="1">
      <c r="A490" s="4">
        <v>488</v>
      </c>
      <c r="B490" s="4" t="str">
        <f>"36502022010814303393529"</f>
        <v>36502022010814303393529</v>
      </c>
      <c r="C490" s="4" t="s">
        <v>6</v>
      </c>
      <c r="D490" s="4" t="str">
        <f>"陆玲"</f>
        <v>陆玲</v>
      </c>
    </row>
    <row r="491" spans="1:4" s="1" customFormat="1" ht="34.5" customHeight="1">
      <c r="A491" s="4">
        <v>489</v>
      </c>
      <c r="B491" s="4" t="str">
        <f>"36502022010814465593558"</f>
        <v>36502022010814465593558</v>
      </c>
      <c r="C491" s="4" t="s">
        <v>6</v>
      </c>
      <c r="D491" s="4" t="str">
        <f>"刘朋承"</f>
        <v>刘朋承</v>
      </c>
    </row>
    <row r="492" spans="1:4" s="1" customFormat="1" ht="34.5" customHeight="1">
      <c r="A492" s="4">
        <v>490</v>
      </c>
      <c r="B492" s="4" t="str">
        <f>"36502022010815133493603"</f>
        <v>36502022010815133493603</v>
      </c>
      <c r="C492" s="4" t="s">
        <v>6</v>
      </c>
      <c r="D492" s="4" t="str">
        <f>"李正芳"</f>
        <v>李正芳</v>
      </c>
    </row>
    <row r="493" spans="1:4" s="1" customFormat="1" ht="34.5" customHeight="1">
      <c r="A493" s="4">
        <v>491</v>
      </c>
      <c r="B493" s="4" t="str">
        <f>"36502022010815274393624"</f>
        <v>36502022010815274393624</v>
      </c>
      <c r="C493" s="4" t="s">
        <v>6</v>
      </c>
      <c r="D493" s="4" t="str">
        <f>"来源"</f>
        <v>来源</v>
      </c>
    </row>
    <row r="494" spans="1:4" s="1" customFormat="1" ht="34.5" customHeight="1">
      <c r="A494" s="4">
        <v>492</v>
      </c>
      <c r="B494" s="4" t="str">
        <f>"36502022010815293393629"</f>
        <v>36502022010815293393629</v>
      </c>
      <c r="C494" s="4" t="s">
        <v>6</v>
      </c>
      <c r="D494" s="4" t="str">
        <f>"何怡怡"</f>
        <v>何怡怡</v>
      </c>
    </row>
    <row r="495" spans="1:4" s="1" customFormat="1" ht="34.5" customHeight="1">
      <c r="A495" s="4">
        <v>493</v>
      </c>
      <c r="B495" s="4" t="str">
        <f>"36502022010815363593638"</f>
        <v>36502022010815363593638</v>
      </c>
      <c r="C495" s="4" t="s">
        <v>6</v>
      </c>
      <c r="D495" s="4" t="str">
        <f>"康婧"</f>
        <v>康婧</v>
      </c>
    </row>
    <row r="496" spans="1:4" s="1" customFormat="1" ht="34.5" customHeight="1">
      <c r="A496" s="4">
        <v>494</v>
      </c>
      <c r="B496" s="4" t="str">
        <f>"36502022010815381293639"</f>
        <v>36502022010815381293639</v>
      </c>
      <c r="C496" s="4" t="s">
        <v>6</v>
      </c>
      <c r="D496" s="4" t="str">
        <f>"余海宁"</f>
        <v>余海宁</v>
      </c>
    </row>
    <row r="497" spans="1:4" s="1" customFormat="1" ht="34.5" customHeight="1">
      <c r="A497" s="4">
        <v>495</v>
      </c>
      <c r="B497" s="4" t="str">
        <f>"36502022010816045493683"</f>
        <v>36502022010816045493683</v>
      </c>
      <c r="C497" s="4" t="s">
        <v>6</v>
      </c>
      <c r="D497" s="4" t="str">
        <f>"云晓蕾"</f>
        <v>云晓蕾</v>
      </c>
    </row>
    <row r="498" spans="1:4" s="1" customFormat="1" ht="34.5" customHeight="1">
      <c r="A498" s="4">
        <v>496</v>
      </c>
      <c r="B498" s="4" t="str">
        <f>"36502022010816053493684"</f>
        <v>36502022010816053493684</v>
      </c>
      <c r="C498" s="4" t="s">
        <v>6</v>
      </c>
      <c r="D498" s="4" t="str">
        <f>"吴小托"</f>
        <v>吴小托</v>
      </c>
    </row>
    <row r="499" spans="1:4" s="1" customFormat="1" ht="34.5" customHeight="1">
      <c r="A499" s="4">
        <v>497</v>
      </c>
      <c r="B499" s="4" t="str">
        <f>"36502022010816290493727"</f>
        <v>36502022010816290493727</v>
      </c>
      <c r="C499" s="4" t="s">
        <v>6</v>
      </c>
      <c r="D499" s="4" t="str">
        <f>"钟蔚"</f>
        <v>钟蔚</v>
      </c>
    </row>
    <row r="500" spans="1:4" s="1" customFormat="1" ht="34.5" customHeight="1">
      <c r="A500" s="4">
        <v>498</v>
      </c>
      <c r="B500" s="4" t="str">
        <f>"36502022010816295793729"</f>
        <v>36502022010816295793729</v>
      </c>
      <c r="C500" s="4" t="s">
        <v>6</v>
      </c>
      <c r="D500" s="4" t="str">
        <f>"陈礼顺"</f>
        <v>陈礼顺</v>
      </c>
    </row>
    <row r="501" spans="1:4" s="1" customFormat="1" ht="34.5" customHeight="1">
      <c r="A501" s="4">
        <v>499</v>
      </c>
      <c r="B501" s="4" t="str">
        <f>"36502022010816440793758"</f>
        <v>36502022010816440793758</v>
      </c>
      <c r="C501" s="4" t="s">
        <v>6</v>
      </c>
      <c r="D501" s="4" t="str">
        <f>"郑华"</f>
        <v>郑华</v>
      </c>
    </row>
    <row r="502" spans="1:4" s="1" customFormat="1" ht="34.5" customHeight="1">
      <c r="A502" s="4">
        <v>500</v>
      </c>
      <c r="B502" s="4" t="str">
        <f>"36502022010816504693768"</f>
        <v>36502022010816504693768</v>
      </c>
      <c r="C502" s="4" t="s">
        <v>6</v>
      </c>
      <c r="D502" s="4" t="str">
        <f>"张雨欣"</f>
        <v>张雨欣</v>
      </c>
    </row>
    <row r="503" spans="1:4" s="1" customFormat="1" ht="34.5" customHeight="1">
      <c r="A503" s="4">
        <v>501</v>
      </c>
      <c r="B503" s="4" t="str">
        <f>"36502022010817120393796"</f>
        <v>36502022010817120393796</v>
      </c>
      <c r="C503" s="4" t="s">
        <v>6</v>
      </c>
      <c r="D503" s="4" t="str">
        <f>"管鑫悦"</f>
        <v>管鑫悦</v>
      </c>
    </row>
    <row r="504" spans="1:4" s="1" customFormat="1" ht="34.5" customHeight="1">
      <c r="A504" s="4">
        <v>502</v>
      </c>
      <c r="B504" s="4" t="str">
        <f>"36502022010817422793849"</f>
        <v>36502022010817422793849</v>
      </c>
      <c r="C504" s="4" t="s">
        <v>6</v>
      </c>
      <c r="D504" s="4" t="str">
        <f>"叶彦君"</f>
        <v>叶彦君</v>
      </c>
    </row>
    <row r="505" spans="1:4" s="1" customFormat="1" ht="34.5" customHeight="1">
      <c r="A505" s="4">
        <v>503</v>
      </c>
      <c r="B505" s="4" t="str">
        <f>"36502022010817583593876"</f>
        <v>36502022010817583593876</v>
      </c>
      <c r="C505" s="4" t="s">
        <v>6</v>
      </c>
      <c r="D505" s="4" t="str">
        <f>"沈牧雅"</f>
        <v>沈牧雅</v>
      </c>
    </row>
    <row r="506" spans="1:4" s="1" customFormat="1" ht="34.5" customHeight="1">
      <c r="A506" s="4">
        <v>504</v>
      </c>
      <c r="B506" s="4" t="str">
        <f>"36502022010818095693891"</f>
        <v>36502022010818095693891</v>
      </c>
      <c r="C506" s="4" t="s">
        <v>6</v>
      </c>
      <c r="D506" s="4" t="str">
        <f>"庞雪鸿"</f>
        <v>庞雪鸿</v>
      </c>
    </row>
    <row r="507" spans="1:4" s="1" customFormat="1" ht="34.5" customHeight="1">
      <c r="A507" s="4">
        <v>505</v>
      </c>
      <c r="B507" s="4" t="str">
        <f>"36502022010818213493909"</f>
        <v>36502022010818213493909</v>
      </c>
      <c r="C507" s="4" t="s">
        <v>6</v>
      </c>
      <c r="D507" s="4" t="str">
        <f>"云艳苗"</f>
        <v>云艳苗</v>
      </c>
    </row>
    <row r="508" spans="1:4" s="1" customFormat="1" ht="34.5" customHeight="1">
      <c r="A508" s="4">
        <v>506</v>
      </c>
      <c r="B508" s="4" t="str">
        <f>"36502022010818484893945"</f>
        <v>36502022010818484893945</v>
      </c>
      <c r="C508" s="4" t="s">
        <v>6</v>
      </c>
      <c r="D508" s="4" t="str">
        <f>"周亚贞"</f>
        <v>周亚贞</v>
      </c>
    </row>
    <row r="509" spans="1:4" s="1" customFormat="1" ht="34.5" customHeight="1">
      <c r="A509" s="4">
        <v>507</v>
      </c>
      <c r="B509" s="4" t="str">
        <f>"36502022010818514393950"</f>
        <v>36502022010818514393950</v>
      </c>
      <c r="C509" s="4" t="s">
        <v>6</v>
      </c>
      <c r="D509" s="4" t="str">
        <f>"庞亚杰"</f>
        <v>庞亚杰</v>
      </c>
    </row>
    <row r="510" spans="1:4" s="1" customFormat="1" ht="34.5" customHeight="1">
      <c r="A510" s="4">
        <v>508</v>
      </c>
      <c r="B510" s="4" t="str">
        <f>"36502022010819182693999"</f>
        <v>36502022010819182693999</v>
      </c>
      <c r="C510" s="4" t="s">
        <v>6</v>
      </c>
      <c r="D510" s="4" t="str">
        <f>"王蔚"</f>
        <v>王蔚</v>
      </c>
    </row>
    <row r="511" spans="1:4" s="1" customFormat="1" ht="34.5" customHeight="1">
      <c r="A511" s="4">
        <v>509</v>
      </c>
      <c r="B511" s="4" t="str">
        <f>"36502022010819295694017"</f>
        <v>36502022010819295694017</v>
      </c>
      <c r="C511" s="4" t="s">
        <v>6</v>
      </c>
      <c r="D511" s="4" t="str">
        <f>"张彩琴"</f>
        <v>张彩琴</v>
      </c>
    </row>
    <row r="512" spans="1:4" s="1" customFormat="1" ht="34.5" customHeight="1">
      <c r="A512" s="4">
        <v>510</v>
      </c>
      <c r="B512" s="4" t="str">
        <f>"36502022010820062894081"</f>
        <v>36502022010820062894081</v>
      </c>
      <c r="C512" s="4" t="s">
        <v>6</v>
      </c>
      <c r="D512" s="4" t="str">
        <f>"薛欧妃"</f>
        <v>薛欧妃</v>
      </c>
    </row>
    <row r="513" spans="1:4" s="1" customFormat="1" ht="34.5" customHeight="1">
      <c r="A513" s="4">
        <v>511</v>
      </c>
      <c r="B513" s="4" t="str">
        <f>"36502022010820283694124"</f>
        <v>36502022010820283694124</v>
      </c>
      <c r="C513" s="4" t="s">
        <v>6</v>
      </c>
      <c r="D513" s="4" t="str">
        <f>"李家晓"</f>
        <v>李家晓</v>
      </c>
    </row>
    <row r="514" spans="1:4" s="1" customFormat="1" ht="34.5" customHeight="1">
      <c r="A514" s="4">
        <v>512</v>
      </c>
      <c r="B514" s="4" t="str">
        <f>"36502022010820431794161"</f>
        <v>36502022010820431794161</v>
      </c>
      <c r="C514" s="4" t="s">
        <v>6</v>
      </c>
      <c r="D514" s="4" t="str">
        <f>"吴争胜"</f>
        <v>吴争胜</v>
      </c>
    </row>
    <row r="515" spans="1:4" s="1" customFormat="1" ht="34.5" customHeight="1">
      <c r="A515" s="4">
        <v>513</v>
      </c>
      <c r="B515" s="4" t="str">
        <f>"36502022010820511894174"</f>
        <v>36502022010820511894174</v>
      </c>
      <c r="C515" s="4" t="s">
        <v>6</v>
      </c>
      <c r="D515" s="4" t="str">
        <f>"赵居瑞"</f>
        <v>赵居瑞</v>
      </c>
    </row>
    <row r="516" spans="1:4" s="1" customFormat="1" ht="34.5" customHeight="1">
      <c r="A516" s="4">
        <v>514</v>
      </c>
      <c r="B516" s="4" t="str">
        <f>"36502022010820530394180"</f>
        <v>36502022010820530394180</v>
      </c>
      <c r="C516" s="4" t="s">
        <v>6</v>
      </c>
      <c r="D516" s="4" t="str">
        <f>"李京京"</f>
        <v>李京京</v>
      </c>
    </row>
    <row r="517" spans="1:4" s="1" customFormat="1" ht="34.5" customHeight="1">
      <c r="A517" s="4">
        <v>515</v>
      </c>
      <c r="B517" s="4" t="str">
        <f>"36502022010821140094223"</f>
        <v>36502022010821140094223</v>
      </c>
      <c r="C517" s="4" t="s">
        <v>6</v>
      </c>
      <c r="D517" s="4" t="str">
        <f>"王静纯"</f>
        <v>王静纯</v>
      </c>
    </row>
    <row r="518" spans="1:4" s="1" customFormat="1" ht="34.5" customHeight="1">
      <c r="A518" s="4">
        <v>516</v>
      </c>
      <c r="B518" s="4" t="str">
        <f>"36502022010821205594241"</f>
        <v>36502022010821205594241</v>
      </c>
      <c r="C518" s="4" t="s">
        <v>6</v>
      </c>
      <c r="D518" s="4" t="str">
        <f>"杨婧彤"</f>
        <v>杨婧彤</v>
      </c>
    </row>
    <row r="519" spans="1:4" s="1" customFormat="1" ht="34.5" customHeight="1">
      <c r="A519" s="4">
        <v>517</v>
      </c>
      <c r="B519" s="4" t="str">
        <f>"36502022010822103194342"</f>
        <v>36502022010822103194342</v>
      </c>
      <c r="C519" s="4" t="s">
        <v>6</v>
      </c>
      <c r="D519" s="4" t="str">
        <f>"林美秀"</f>
        <v>林美秀</v>
      </c>
    </row>
    <row r="520" spans="1:4" s="1" customFormat="1" ht="34.5" customHeight="1">
      <c r="A520" s="4">
        <v>518</v>
      </c>
      <c r="B520" s="4" t="str">
        <f>"36502022010822160394357"</f>
        <v>36502022010822160394357</v>
      </c>
      <c r="C520" s="4" t="s">
        <v>6</v>
      </c>
      <c r="D520" s="4" t="str">
        <f>"李燃燃"</f>
        <v>李燃燃</v>
      </c>
    </row>
    <row r="521" spans="1:4" s="1" customFormat="1" ht="34.5" customHeight="1">
      <c r="A521" s="4">
        <v>519</v>
      </c>
      <c r="B521" s="4" t="str">
        <f>"36502022010822384194398"</f>
        <v>36502022010822384194398</v>
      </c>
      <c r="C521" s="4" t="s">
        <v>6</v>
      </c>
      <c r="D521" s="4" t="str">
        <f>"赵玉璞"</f>
        <v>赵玉璞</v>
      </c>
    </row>
    <row r="522" spans="1:4" s="1" customFormat="1" ht="34.5" customHeight="1">
      <c r="A522" s="4">
        <v>520</v>
      </c>
      <c r="B522" s="4" t="str">
        <f>"36502022010822563294429"</f>
        <v>36502022010822563294429</v>
      </c>
      <c r="C522" s="4" t="s">
        <v>6</v>
      </c>
      <c r="D522" s="4" t="str">
        <f>"邓炜"</f>
        <v>邓炜</v>
      </c>
    </row>
    <row r="523" spans="1:4" s="1" customFormat="1" ht="34.5" customHeight="1">
      <c r="A523" s="4">
        <v>521</v>
      </c>
      <c r="B523" s="4" t="str">
        <f>"36502022010823125394459"</f>
        <v>36502022010823125394459</v>
      </c>
      <c r="C523" s="4" t="s">
        <v>6</v>
      </c>
      <c r="D523" s="4" t="str">
        <f>"陈诚郁"</f>
        <v>陈诚郁</v>
      </c>
    </row>
    <row r="524" spans="1:4" s="1" customFormat="1" ht="34.5" customHeight="1">
      <c r="A524" s="4">
        <v>522</v>
      </c>
      <c r="B524" s="4" t="str">
        <f>"36502022010823185394469"</f>
        <v>36502022010823185394469</v>
      </c>
      <c r="C524" s="4" t="s">
        <v>6</v>
      </c>
      <c r="D524" s="4" t="str">
        <f>"林道鹏"</f>
        <v>林道鹏</v>
      </c>
    </row>
    <row r="525" spans="1:4" s="1" customFormat="1" ht="34.5" customHeight="1">
      <c r="A525" s="4">
        <v>523</v>
      </c>
      <c r="B525" s="4" t="str">
        <f>"36502022010823231494478"</f>
        <v>36502022010823231494478</v>
      </c>
      <c r="C525" s="4" t="s">
        <v>6</v>
      </c>
      <c r="D525" s="4" t="str">
        <f>"蔡於良"</f>
        <v>蔡於良</v>
      </c>
    </row>
    <row r="526" spans="1:4" s="1" customFormat="1" ht="34.5" customHeight="1">
      <c r="A526" s="4">
        <v>524</v>
      </c>
      <c r="B526" s="4" t="str">
        <f>"36502022010823423094501"</f>
        <v>36502022010823423094501</v>
      </c>
      <c r="C526" s="4" t="s">
        <v>6</v>
      </c>
      <c r="D526" s="4" t="str">
        <f>"崔嘉惠"</f>
        <v>崔嘉惠</v>
      </c>
    </row>
    <row r="527" spans="1:4" s="1" customFormat="1" ht="34.5" customHeight="1">
      <c r="A527" s="4">
        <v>525</v>
      </c>
      <c r="B527" s="4" t="str">
        <f>"36502022010900073294530"</f>
        <v>36502022010900073294530</v>
      </c>
      <c r="C527" s="4" t="s">
        <v>6</v>
      </c>
      <c r="D527" s="4" t="str">
        <f>"罗慧琳"</f>
        <v>罗慧琳</v>
      </c>
    </row>
    <row r="528" spans="1:4" s="1" customFormat="1" ht="34.5" customHeight="1">
      <c r="A528" s="4">
        <v>526</v>
      </c>
      <c r="B528" s="4" t="str">
        <f>"36502022010900110194533"</f>
        <v>36502022010900110194533</v>
      </c>
      <c r="C528" s="4" t="s">
        <v>6</v>
      </c>
      <c r="D528" s="4" t="str">
        <f>"陈元腾"</f>
        <v>陈元腾</v>
      </c>
    </row>
    <row r="529" spans="1:4" s="1" customFormat="1" ht="34.5" customHeight="1">
      <c r="A529" s="4">
        <v>527</v>
      </c>
      <c r="B529" s="4" t="str">
        <f>"36502022010901314394575"</f>
        <v>36502022010901314394575</v>
      </c>
      <c r="C529" s="4" t="s">
        <v>6</v>
      </c>
      <c r="D529" s="4" t="str">
        <f>"陈玲玉"</f>
        <v>陈玲玉</v>
      </c>
    </row>
    <row r="530" spans="1:4" s="1" customFormat="1" ht="34.5" customHeight="1">
      <c r="A530" s="4">
        <v>528</v>
      </c>
      <c r="B530" s="4" t="str">
        <f>"36502022010909162094641"</f>
        <v>36502022010909162094641</v>
      </c>
      <c r="C530" s="4" t="s">
        <v>6</v>
      </c>
      <c r="D530" s="4" t="str">
        <f>"蔡亦秋"</f>
        <v>蔡亦秋</v>
      </c>
    </row>
    <row r="531" spans="1:4" s="1" customFormat="1" ht="34.5" customHeight="1">
      <c r="A531" s="4">
        <v>529</v>
      </c>
      <c r="B531" s="4" t="str">
        <f>"36502022010910091994718"</f>
        <v>36502022010910091994718</v>
      </c>
      <c r="C531" s="4" t="s">
        <v>6</v>
      </c>
      <c r="D531" s="4" t="str">
        <f>"王筱"</f>
        <v>王筱</v>
      </c>
    </row>
    <row r="532" spans="1:4" s="1" customFormat="1" ht="34.5" customHeight="1">
      <c r="A532" s="4">
        <v>530</v>
      </c>
      <c r="B532" s="4" t="str">
        <f>"36502022010910111494721"</f>
        <v>36502022010910111494721</v>
      </c>
      <c r="C532" s="4" t="s">
        <v>6</v>
      </c>
      <c r="D532" s="4" t="str">
        <f>"张自励"</f>
        <v>张自励</v>
      </c>
    </row>
    <row r="533" spans="1:4" s="1" customFormat="1" ht="34.5" customHeight="1">
      <c r="A533" s="4">
        <v>531</v>
      </c>
      <c r="B533" s="4" t="str">
        <f>"36502022010910303094764"</f>
        <v>36502022010910303094764</v>
      </c>
      <c r="C533" s="4" t="s">
        <v>6</v>
      </c>
      <c r="D533" s="4" t="str">
        <f>"陈玉成"</f>
        <v>陈玉成</v>
      </c>
    </row>
    <row r="534" spans="1:4" s="1" customFormat="1" ht="34.5" customHeight="1">
      <c r="A534" s="4">
        <v>532</v>
      </c>
      <c r="B534" s="4" t="str">
        <f>"36502022010910541294842"</f>
        <v>36502022010910541294842</v>
      </c>
      <c r="C534" s="4" t="s">
        <v>6</v>
      </c>
      <c r="D534" s="4" t="str">
        <f>"观丹丹"</f>
        <v>观丹丹</v>
      </c>
    </row>
    <row r="535" spans="1:4" s="1" customFormat="1" ht="34.5" customHeight="1">
      <c r="A535" s="4">
        <v>533</v>
      </c>
      <c r="B535" s="4" t="str">
        <f>"36502022010911263794942"</f>
        <v>36502022010911263794942</v>
      </c>
      <c r="C535" s="4" t="s">
        <v>6</v>
      </c>
      <c r="D535" s="4" t="str">
        <f>"王迷尔"</f>
        <v>王迷尔</v>
      </c>
    </row>
    <row r="536" spans="1:4" s="1" customFormat="1" ht="34.5" customHeight="1">
      <c r="A536" s="4">
        <v>534</v>
      </c>
      <c r="B536" s="4" t="str">
        <f>"36502022010911271594943"</f>
        <v>36502022010911271594943</v>
      </c>
      <c r="C536" s="4" t="s">
        <v>6</v>
      </c>
      <c r="D536" s="4" t="str">
        <f>"赖林欣"</f>
        <v>赖林欣</v>
      </c>
    </row>
    <row r="537" spans="1:4" s="1" customFormat="1" ht="34.5" customHeight="1">
      <c r="A537" s="4">
        <v>535</v>
      </c>
      <c r="B537" s="4" t="str">
        <f>"36502022010911353494969"</f>
        <v>36502022010911353494969</v>
      </c>
      <c r="C537" s="4" t="s">
        <v>6</v>
      </c>
      <c r="D537" s="4" t="str">
        <f>"何君钰"</f>
        <v>何君钰</v>
      </c>
    </row>
    <row r="538" spans="1:4" s="1" customFormat="1" ht="34.5" customHeight="1">
      <c r="A538" s="4">
        <v>536</v>
      </c>
      <c r="B538" s="4" t="str">
        <f>"36502022010911405094981"</f>
        <v>36502022010911405094981</v>
      </c>
      <c r="C538" s="4" t="s">
        <v>6</v>
      </c>
      <c r="D538" s="4" t="str">
        <f>"上官王刚"</f>
        <v>上官王刚</v>
      </c>
    </row>
    <row r="539" spans="1:4" s="1" customFormat="1" ht="34.5" customHeight="1">
      <c r="A539" s="4">
        <v>537</v>
      </c>
      <c r="B539" s="4" t="str">
        <f>"36502022010321044976512"</f>
        <v>36502022010321044976512</v>
      </c>
      <c r="C539" s="4" t="s">
        <v>6</v>
      </c>
      <c r="D539" s="4" t="str">
        <f>"吴宛倩"</f>
        <v>吴宛倩</v>
      </c>
    </row>
    <row r="540" spans="1:4" s="1" customFormat="1" ht="34.5" customHeight="1">
      <c r="A540" s="4">
        <v>538</v>
      </c>
      <c r="B540" s="4" t="str">
        <f>"36502022010209163372452"</f>
        <v>36502022010209163372452</v>
      </c>
      <c r="C540" s="4" t="s">
        <v>7</v>
      </c>
      <c r="D540" s="4" t="str">
        <f>"黄校"</f>
        <v>黄校</v>
      </c>
    </row>
    <row r="541" spans="1:4" s="1" customFormat="1" ht="34.5" customHeight="1">
      <c r="A541" s="4">
        <v>539</v>
      </c>
      <c r="B541" s="4" t="str">
        <f>"36502022010209480472491"</f>
        <v>36502022010209480472491</v>
      </c>
      <c r="C541" s="4" t="s">
        <v>7</v>
      </c>
      <c r="D541" s="4" t="str">
        <f>"邓鸿旋"</f>
        <v>邓鸿旋</v>
      </c>
    </row>
    <row r="542" spans="1:4" s="1" customFormat="1" ht="34.5" customHeight="1">
      <c r="A542" s="4">
        <v>540</v>
      </c>
      <c r="B542" s="4" t="str">
        <f>"36502022010210070672511"</f>
        <v>36502022010210070672511</v>
      </c>
      <c r="C542" s="4" t="s">
        <v>7</v>
      </c>
      <c r="D542" s="4" t="str">
        <f>"郑暖丽"</f>
        <v>郑暖丽</v>
      </c>
    </row>
    <row r="543" spans="1:4" s="1" customFormat="1" ht="34.5" customHeight="1">
      <c r="A543" s="4">
        <v>541</v>
      </c>
      <c r="B543" s="4" t="str">
        <f>"36502022010210171172524"</f>
        <v>36502022010210171172524</v>
      </c>
      <c r="C543" s="4" t="s">
        <v>7</v>
      </c>
      <c r="D543" s="4" t="str">
        <f>"吴秋露"</f>
        <v>吴秋露</v>
      </c>
    </row>
    <row r="544" spans="1:4" s="1" customFormat="1" ht="34.5" customHeight="1">
      <c r="A544" s="4">
        <v>542</v>
      </c>
      <c r="B544" s="4" t="str">
        <f>"36502022010210175972526"</f>
        <v>36502022010210175972526</v>
      </c>
      <c r="C544" s="4" t="s">
        <v>7</v>
      </c>
      <c r="D544" s="4" t="str">
        <f>"韩万强"</f>
        <v>韩万强</v>
      </c>
    </row>
    <row r="545" spans="1:4" s="1" customFormat="1" ht="34.5" customHeight="1">
      <c r="A545" s="4">
        <v>543</v>
      </c>
      <c r="B545" s="4" t="str">
        <f>"36502022010210242872535"</f>
        <v>36502022010210242872535</v>
      </c>
      <c r="C545" s="4" t="s">
        <v>7</v>
      </c>
      <c r="D545" s="4" t="str">
        <f>"吴海桂"</f>
        <v>吴海桂</v>
      </c>
    </row>
    <row r="546" spans="1:4" s="1" customFormat="1" ht="34.5" customHeight="1">
      <c r="A546" s="4">
        <v>544</v>
      </c>
      <c r="B546" s="4" t="str">
        <f>"36502022010210422172561"</f>
        <v>36502022010210422172561</v>
      </c>
      <c r="C546" s="4" t="s">
        <v>7</v>
      </c>
      <c r="D546" s="4" t="str">
        <f>"冼庆帝"</f>
        <v>冼庆帝</v>
      </c>
    </row>
    <row r="547" spans="1:4" s="1" customFormat="1" ht="34.5" customHeight="1">
      <c r="A547" s="4">
        <v>545</v>
      </c>
      <c r="B547" s="4" t="str">
        <f>"36502022010210565572576"</f>
        <v>36502022010210565572576</v>
      </c>
      <c r="C547" s="4" t="s">
        <v>7</v>
      </c>
      <c r="D547" s="4" t="str">
        <f>"谭悦"</f>
        <v>谭悦</v>
      </c>
    </row>
    <row r="548" spans="1:4" s="1" customFormat="1" ht="34.5" customHeight="1">
      <c r="A548" s="4">
        <v>546</v>
      </c>
      <c r="B548" s="4" t="str">
        <f>"36502022010211353072641"</f>
        <v>36502022010211353072641</v>
      </c>
      <c r="C548" s="4" t="s">
        <v>7</v>
      </c>
      <c r="D548" s="4" t="str">
        <f>"张梦莹"</f>
        <v>张梦莹</v>
      </c>
    </row>
    <row r="549" spans="1:4" s="1" customFormat="1" ht="34.5" customHeight="1">
      <c r="A549" s="4">
        <v>547</v>
      </c>
      <c r="B549" s="4" t="str">
        <f>"36502022010211381072646"</f>
        <v>36502022010211381072646</v>
      </c>
      <c r="C549" s="4" t="s">
        <v>7</v>
      </c>
      <c r="D549" s="4" t="str">
        <f>"吕素洁"</f>
        <v>吕素洁</v>
      </c>
    </row>
    <row r="550" spans="1:4" s="1" customFormat="1" ht="34.5" customHeight="1">
      <c r="A550" s="4">
        <v>548</v>
      </c>
      <c r="B550" s="4" t="str">
        <f>"36502022010211503872668"</f>
        <v>36502022010211503872668</v>
      </c>
      <c r="C550" s="4" t="s">
        <v>7</v>
      </c>
      <c r="D550" s="4" t="str">
        <f>"莫壮宇"</f>
        <v>莫壮宇</v>
      </c>
    </row>
    <row r="551" spans="1:4" s="1" customFormat="1" ht="34.5" customHeight="1">
      <c r="A551" s="4">
        <v>549</v>
      </c>
      <c r="B551" s="4" t="str">
        <f>"36502022010212200972704"</f>
        <v>36502022010212200972704</v>
      </c>
      <c r="C551" s="4" t="s">
        <v>7</v>
      </c>
      <c r="D551" s="4" t="str">
        <f>"许杰皓"</f>
        <v>许杰皓</v>
      </c>
    </row>
    <row r="552" spans="1:4" s="1" customFormat="1" ht="34.5" customHeight="1">
      <c r="A552" s="4">
        <v>550</v>
      </c>
      <c r="B552" s="4" t="str">
        <f>"36502022010212224472710"</f>
        <v>36502022010212224472710</v>
      </c>
      <c r="C552" s="4" t="s">
        <v>7</v>
      </c>
      <c r="D552" s="4" t="str">
        <f>"蒙韫怡"</f>
        <v>蒙韫怡</v>
      </c>
    </row>
    <row r="553" spans="1:4" s="1" customFormat="1" ht="34.5" customHeight="1">
      <c r="A553" s="4">
        <v>551</v>
      </c>
      <c r="B553" s="4" t="str">
        <f>"36502022010213034772756"</f>
        <v>36502022010213034772756</v>
      </c>
      <c r="C553" s="4" t="s">
        <v>7</v>
      </c>
      <c r="D553" s="4" t="str">
        <f>"林霖"</f>
        <v>林霖</v>
      </c>
    </row>
    <row r="554" spans="1:4" s="1" customFormat="1" ht="34.5" customHeight="1">
      <c r="A554" s="4">
        <v>552</v>
      </c>
      <c r="B554" s="4" t="str">
        <f>"36502022010213321972793"</f>
        <v>36502022010213321972793</v>
      </c>
      <c r="C554" s="4" t="s">
        <v>7</v>
      </c>
      <c r="D554" s="4" t="str">
        <f>"吴大贞"</f>
        <v>吴大贞</v>
      </c>
    </row>
    <row r="555" spans="1:4" s="1" customFormat="1" ht="34.5" customHeight="1">
      <c r="A555" s="4">
        <v>553</v>
      </c>
      <c r="B555" s="4" t="str">
        <f>"36502022010214504372885"</f>
        <v>36502022010214504372885</v>
      </c>
      <c r="C555" s="4" t="s">
        <v>7</v>
      </c>
      <c r="D555" s="4" t="str">
        <f>"陈淑玲"</f>
        <v>陈淑玲</v>
      </c>
    </row>
    <row r="556" spans="1:4" s="1" customFormat="1" ht="34.5" customHeight="1">
      <c r="A556" s="4">
        <v>554</v>
      </c>
      <c r="B556" s="4" t="str">
        <f>"36502022010216004672962"</f>
        <v>36502022010216004672962</v>
      </c>
      <c r="C556" s="4" t="s">
        <v>7</v>
      </c>
      <c r="D556" s="4" t="str">
        <f>"符玉秋"</f>
        <v>符玉秋</v>
      </c>
    </row>
    <row r="557" spans="1:4" s="1" customFormat="1" ht="34.5" customHeight="1">
      <c r="A557" s="4">
        <v>555</v>
      </c>
      <c r="B557" s="4" t="str">
        <f>"36502022010216200372994"</f>
        <v>36502022010216200372994</v>
      </c>
      <c r="C557" s="4" t="s">
        <v>7</v>
      </c>
      <c r="D557" s="4" t="str">
        <f>"陈艳丹"</f>
        <v>陈艳丹</v>
      </c>
    </row>
    <row r="558" spans="1:4" s="1" customFormat="1" ht="34.5" customHeight="1">
      <c r="A558" s="4">
        <v>556</v>
      </c>
      <c r="B558" s="4" t="str">
        <f>"36502022010216290973004"</f>
        <v>36502022010216290973004</v>
      </c>
      <c r="C558" s="4" t="s">
        <v>7</v>
      </c>
      <c r="D558" s="4" t="str">
        <f>"周进宝"</f>
        <v>周进宝</v>
      </c>
    </row>
    <row r="559" spans="1:4" s="1" customFormat="1" ht="34.5" customHeight="1">
      <c r="A559" s="4">
        <v>557</v>
      </c>
      <c r="B559" s="4" t="str">
        <f>"36502022010217404773076"</f>
        <v>36502022010217404773076</v>
      </c>
      <c r="C559" s="4" t="s">
        <v>7</v>
      </c>
      <c r="D559" s="4" t="str">
        <f>"王玮佳"</f>
        <v>王玮佳</v>
      </c>
    </row>
    <row r="560" spans="1:4" s="1" customFormat="1" ht="34.5" customHeight="1">
      <c r="A560" s="4">
        <v>558</v>
      </c>
      <c r="B560" s="4" t="str">
        <f>"36502022010217574573093"</f>
        <v>36502022010217574573093</v>
      </c>
      <c r="C560" s="4" t="s">
        <v>7</v>
      </c>
      <c r="D560" s="4" t="str">
        <f>"吴多丰"</f>
        <v>吴多丰</v>
      </c>
    </row>
    <row r="561" spans="1:4" s="1" customFormat="1" ht="34.5" customHeight="1">
      <c r="A561" s="4">
        <v>559</v>
      </c>
      <c r="B561" s="4" t="str">
        <f>"36502022010219270473179"</f>
        <v>36502022010219270473179</v>
      </c>
      <c r="C561" s="4" t="s">
        <v>7</v>
      </c>
      <c r="D561" s="4" t="str">
        <f>"吴莹敏"</f>
        <v>吴莹敏</v>
      </c>
    </row>
    <row r="562" spans="1:4" s="1" customFormat="1" ht="34.5" customHeight="1">
      <c r="A562" s="4">
        <v>560</v>
      </c>
      <c r="B562" s="4" t="str">
        <f>"36502022010220221773243"</f>
        <v>36502022010220221773243</v>
      </c>
      <c r="C562" s="4" t="s">
        <v>7</v>
      </c>
      <c r="D562" s="4" t="str">
        <f>"孙基弟"</f>
        <v>孙基弟</v>
      </c>
    </row>
    <row r="563" spans="1:4" s="1" customFormat="1" ht="34.5" customHeight="1">
      <c r="A563" s="4">
        <v>561</v>
      </c>
      <c r="B563" s="4" t="str">
        <f>"36502022010221110173292"</f>
        <v>36502022010221110173292</v>
      </c>
      <c r="C563" s="4" t="s">
        <v>7</v>
      </c>
      <c r="D563" s="4" t="str">
        <f>"陈镜伊"</f>
        <v>陈镜伊</v>
      </c>
    </row>
    <row r="564" spans="1:4" s="1" customFormat="1" ht="34.5" customHeight="1">
      <c r="A564" s="4">
        <v>562</v>
      </c>
      <c r="B564" s="4" t="str">
        <f>"36502022010309162373733"</f>
        <v>36502022010309162373733</v>
      </c>
      <c r="C564" s="4" t="s">
        <v>7</v>
      </c>
      <c r="D564" s="4" t="str">
        <f>"何露露"</f>
        <v>何露露</v>
      </c>
    </row>
    <row r="565" spans="1:4" s="1" customFormat="1" ht="34.5" customHeight="1">
      <c r="A565" s="4">
        <v>563</v>
      </c>
      <c r="B565" s="4" t="str">
        <f>"36502022010309572373930"</f>
        <v>36502022010309572373930</v>
      </c>
      <c r="C565" s="4" t="s">
        <v>7</v>
      </c>
      <c r="D565" s="4" t="str">
        <f>"刘妹子"</f>
        <v>刘妹子</v>
      </c>
    </row>
    <row r="566" spans="1:4" s="1" customFormat="1" ht="34.5" customHeight="1">
      <c r="A566" s="4">
        <v>564</v>
      </c>
      <c r="B566" s="4" t="str">
        <f>"36502022010310073173980"</f>
        <v>36502022010310073173980</v>
      </c>
      <c r="C566" s="4" t="s">
        <v>7</v>
      </c>
      <c r="D566" s="4" t="str">
        <f>"肖婉茜"</f>
        <v>肖婉茜</v>
      </c>
    </row>
    <row r="567" spans="1:4" s="1" customFormat="1" ht="34.5" customHeight="1">
      <c r="A567" s="4">
        <v>565</v>
      </c>
      <c r="B567" s="4" t="str">
        <f>"36502022010310472374210"</f>
        <v>36502022010310472374210</v>
      </c>
      <c r="C567" s="4" t="s">
        <v>7</v>
      </c>
      <c r="D567" s="4" t="str">
        <f>"朱琪"</f>
        <v>朱琪</v>
      </c>
    </row>
    <row r="568" spans="1:4" s="1" customFormat="1" ht="34.5" customHeight="1">
      <c r="A568" s="4">
        <v>566</v>
      </c>
      <c r="B568" s="4" t="str">
        <f>"36502022010311045774297"</f>
        <v>36502022010311045774297</v>
      </c>
      <c r="C568" s="4" t="s">
        <v>7</v>
      </c>
      <c r="D568" s="4" t="str">
        <f>"许敏"</f>
        <v>许敏</v>
      </c>
    </row>
    <row r="569" spans="1:4" s="1" customFormat="1" ht="34.5" customHeight="1">
      <c r="A569" s="4">
        <v>567</v>
      </c>
      <c r="B569" s="4" t="str">
        <f>"36502022010311414074500"</f>
        <v>36502022010311414074500</v>
      </c>
      <c r="C569" s="4" t="s">
        <v>7</v>
      </c>
      <c r="D569" s="4" t="str">
        <f>"方怡婷"</f>
        <v>方怡婷</v>
      </c>
    </row>
    <row r="570" spans="1:4" s="1" customFormat="1" ht="34.5" customHeight="1">
      <c r="A570" s="4">
        <v>568</v>
      </c>
      <c r="B570" s="4" t="str">
        <f>"36502022010312381774755"</f>
        <v>36502022010312381774755</v>
      </c>
      <c r="C570" s="4" t="s">
        <v>7</v>
      </c>
      <c r="D570" s="4" t="str">
        <f>"沈钰"</f>
        <v>沈钰</v>
      </c>
    </row>
    <row r="571" spans="1:4" s="1" customFormat="1" ht="34.5" customHeight="1">
      <c r="A571" s="4">
        <v>569</v>
      </c>
      <c r="B571" s="4" t="str">
        <f>"36502022010312545674835"</f>
        <v>36502022010312545674835</v>
      </c>
      <c r="C571" s="4" t="s">
        <v>7</v>
      </c>
      <c r="D571" s="4" t="str">
        <f>"林凤玉"</f>
        <v>林凤玉</v>
      </c>
    </row>
    <row r="572" spans="1:4" s="1" customFormat="1" ht="34.5" customHeight="1">
      <c r="A572" s="4">
        <v>570</v>
      </c>
      <c r="B572" s="4" t="str">
        <f>"36502022010313004174859"</f>
        <v>36502022010313004174859</v>
      </c>
      <c r="C572" s="4" t="s">
        <v>7</v>
      </c>
      <c r="D572" s="4" t="str">
        <f>"吴蕴"</f>
        <v>吴蕴</v>
      </c>
    </row>
    <row r="573" spans="1:4" s="1" customFormat="1" ht="34.5" customHeight="1">
      <c r="A573" s="4">
        <v>571</v>
      </c>
      <c r="B573" s="4" t="str">
        <f>"36502022010313392675016"</f>
        <v>36502022010313392675016</v>
      </c>
      <c r="C573" s="4" t="s">
        <v>7</v>
      </c>
      <c r="D573" s="4" t="str">
        <f>"王转姑"</f>
        <v>王转姑</v>
      </c>
    </row>
    <row r="574" spans="1:4" s="1" customFormat="1" ht="34.5" customHeight="1">
      <c r="A574" s="4">
        <v>572</v>
      </c>
      <c r="B574" s="4" t="str">
        <f>"36502022010313403675020"</f>
        <v>36502022010313403675020</v>
      </c>
      <c r="C574" s="4" t="s">
        <v>7</v>
      </c>
      <c r="D574" s="4" t="str">
        <f>"孙昭"</f>
        <v>孙昭</v>
      </c>
    </row>
    <row r="575" spans="1:4" s="1" customFormat="1" ht="34.5" customHeight="1">
      <c r="A575" s="4">
        <v>573</v>
      </c>
      <c r="B575" s="4" t="str">
        <f>"36502022010313484675043"</f>
        <v>36502022010313484675043</v>
      </c>
      <c r="C575" s="4" t="s">
        <v>7</v>
      </c>
      <c r="D575" s="4" t="str">
        <f>"张海明"</f>
        <v>张海明</v>
      </c>
    </row>
    <row r="576" spans="1:4" s="1" customFormat="1" ht="34.5" customHeight="1">
      <c r="A576" s="4">
        <v>574</v>
      </c>
      <c r="B576" s="4" t="str">
        <f>"36502022010314215875169"</f>
        <v>36502022010314215875169</v>
      </c>
      <c r="C576" s="4" t="s">
        <v>7</v>
      </c>
      <c r="D576" s="4" t="str">
        <f>"黄兴翔"</f>
        <v>黄兴翔</v>
      </c>
    </row>
    <row r="577" spans="1:4" s="1" customFormat="1" ht="34.5" customHeight="1">
      <c r="A577" s="4">
        <v>575</v>
      </c>
      <c r="B577" s="4" t="str">
        <f>"36502022010314295475197"</f>
        <v>36502022010314295475197</v>
      </c>
      <c r="C577" s="4" t="s">
        <v>7</v>
      </c>
      <c r="D577" s="4" t="str">
        <f>"张馨月"</f>
        <v>张馨月</v>
      </c>
    </row>
    <row r="578" spans="1:4" s="1" customFormat="1" ht="34.5" customHeight="1">
      <c r="A578" s="4">
        <v>576</v>
      </c>
      <c r="B578" s="4" t="str">
        <f>"36502022010314465875261"</f>
        <v>36502022010314465875261</v>
      </c>
      <c r="C578" s="4" t="s">
        <v>7</v>
      </c>
      <c r="D578" s="4" t="str">
        <f>"蔡汝松"</f>
        <v>蔡汝松</v>
      </c>
    </row>
    <row r="579" spans="1:4" s="1" customFormat="1" ht="34.5" customHeight="1">
      <c r="A579" s="4">
        <v>577</v>
      </c>
      <c r="B579" s="4" t="str">
        <f>"36502022010316313675636"</f>
        <v>36502022010316313675636</v>
      </c>
      <c r="C579" s="4" t="s">
        <v>7</v>
      </c>
      <c r="D579" s="4" t="str">
        <f>"叶媛"</f>
        <v>叶媛</v>
      </c>
    </row>
    <row r="580" spans="1:4" s="1" customFormat="1" ht="34.5" customHeight="1">
      <c r="A580" s="4">
        <v>578</v>
      </c>
      <c r="B580" s="4" t="str">
        <f>"36502022010316314175637"</f>
        <v>36502022010316314175637</v>
      </c>
      <c r="C580" s="4" t="s">
        <v>7</v>
      </c>
      <c r="D580" s="4" t="str">
        <f>"肖万立"</f>
        <v>肖万立</v>
      </c>
    </row>
    <row r="581" spans="1:4" s="1" customFormat="1" ht="34.5" customHeight="1">
      <c r="A581" s="4">
        <v>579</v>
      </c>
      <c r="B581" s="4" t="str">
        <f>"36502022010316554475720"</f>
        <v>36502022010316554475720</v>
      </c>
      <c r="C581" s="4" t="s">
        <v>7</v>
      </c>
      <c r="D581" s="4" t="str">
        <f>"杨欣桐"</f>
        <v>杨欣桐</v>
      </c>
    </row>
    <row r="582" spans="1:4" s="1" customFormat="1" ht="34.5" customHeight="1">
      <c r="A582" s="4">
        <v>580</v>
      </c>
      <c r="B582" s="4" t="str">
        <f>"36502022010317294675832"</f>
        <v>36502022010317294675832</v>
      </c>
      <c r="C582" s="4" t="s">
        <v>7</v>
      </c>
      <c r="D582" s="4" t="str">
        <f>"郑君"</f>
        <v>郑君</v>
      </c>
    </row>
    <row r="583" spans="1:4" s="1" customFormat="1" ht="34.5" customHeight="1">
      <c r="A583" s="4">
        <v>581</v>
      </c>
      <c r="B583" s="4" t="str">
        <f>"36502022010318462676056"</f>
        <v>36502022010318462676056</v>
      </c>
      <c r="C583" s="4" t="s">
        <v>7</v>
      </c>
      <c r="D583" s="4" t="str">
        <f>"林婉莉"</f>
        <v>林婉莉</v>
      </c>
    </row>
    <row r="584" spans="1:4" s="1" customFormat="1" ht="34.5" customHeight="1">
      <c r="A584" s="4">
        <v>582</v>
      </c>
      <c r="B584" s="4" t="str">
        <f>"36502022010319482076257"</f>
        <v>36502022010319482076257</v>
      </c>
      <c r="C584" s="4" t="s">
        <v>7</v>
      </c>
      <c r="D584" s="4" t="str">
        <f>"羊菊秀"</f>
        <v>羊菊秀</v>
      </c>
    </row>
    <row r="585" spans="1:4" s="1" customFormat="1" ht="34.5" customHeight="1">
      <c r="A585" s="4">
        <v>583</v>
      </c>
      <c r="B585" s="4" t="str">
        <f>"36502022010320054076328"</f>
        <v>36502022010320054076328</v>
      </c>
      <c r="C585" s="4" t="s">
        <v>7</v>
      </c>
      <c r="D585" s="4" t="str">
        <f>"方万广"</f>
        <v>方万广</v>
      </c>
    </row>
    <row r="586" spans="1:4" s="1" customFormat="1" ht="34.5" customHeight="1">
      <c r="A586" s="4">
        <v>584</v>
      </c>
      <c r="B586" s="4" t="str">
        <f>"36502022010320093376337"</f>
        <v>36502022010320093376337</v>
      </c>
      <c r="C586" s="4" t="s">
        <v>7</v>
      </c>
      <c r="D586" s="4" t="str">
        <f>"林启凤"</f>
        <v>林启凤</v>
      </c>
    </row>
    <row r="587" spans="1:4" s="1" customFormat="1" ht="34.5" customHeight="1">
      <c r="A587" s="4">
        <v>585</v>
      </c>
      <c r="B587" s="4" t="str">
        <f>"36502022010320243476386"</f>
        <v>36502022010320243476386</v>
      </c>
      <c r="C587" s="4" t="s">
        <v>7</v>
      </c>
      <c r="D587" s="4" t="str">
        <f>"李露"</f>
        <v>李露</v>
      </c>
    </row>
    <row r="588" spans="1:4" s="1" customFormat="1" ht="34.5" customHeight="1">
      <c r="A588" s="4">
        <v>586</v>
      </c>
      <c r="B588" s="4" t="str">
        <f>"36502022010320322276411"</f>
        <v>36502022010320322276411</v>
      </c>
      <c r="C588" s="4" t="s">
        <v>7</v>
      </c>
      <c r="D588" s="4" t="str">
        <f>"吴晓莹"</f>
        <v>吴晓莹</v>
      </c>
    </row>
    <row r="589" spans="1:4" s="1" customFormat="1" ht="34.5" customHeight="1">
      <c r="A589" s="4">
        <v>587</v>
      </c>
      <c r="B589" s="4" t="str">
        <f>"36502022010320462076448"</f>
        <v>36502022010320462076448</v>
      </c>
      <c r="C589" s="4" t="s">
        <v>7</v>
      </c>
      <c r="D589" s="4" t="str">
        <f>"龙秋云"</f>
        <v>龙秋云</v>
      </c>
    </row>
    <row r="590" spans="1:4" s="1" customFormat="1" ht="34.5" customHeight="1">
      <c r="A590" s="4">
        <v>588</v>
      </c>
      <c r="B590" s="4" t="str">
        <f>"36502022010320534576478"</f>
        <v>36502022010320534576478</v>
      </c>
      <c r="C590" s="4" t="s">
        <v>7</v>
      </c>
      <c r="D590" s="4" t="str">
        <f>"彭恋"</f>
        <v>彭恋</v>
      </c>
    </row>
    <row r="591" spans="1:4" s="1" customFormat="1" ht="34.5" customHeight="1">
      <c r="A591" s="4">
        <v>589</v>
      </c>
      <c r="B591" s="4" t="str">
        <f>"36502022010321350476607"</f>
        <v>36502022010321350476607</v>
      </c>
      <c r="C591" s="4" t="s">
        <v>7</v>
      </c>
      <c r="D591" s="4" t="str">
        <f>"王豪"</f>
        <v>王豪</v>
      </c>
    </row>
    <row r="592" spans="1:4" s="1" customFormat="1" ht="34.5" customHeight="1">
      <c r="A592" s="4">
        <v>590</v>
      </c>
      <c r="B592" s="4" t="str">
        <f>"36502022010322124476733"</f>
        <v>36502022010322124476733</v>
      </c>
      <c r="C592" s="4" t="s">
        <v>7</v>
      </c>
      <c r="D592" s="4" t="str">
        <f>"陈彩彩"</f>
        <v>陈彩彩</v>
      </c>
    </row>
    <row r="593" spans="1:4" s="1" customFormat="1" ht="34.5" customHeight="1">
      <c r="A593" s="4">
        <v>591</v>
      </c>
      <c r="B593" s="4" t="str">
        <f>"36502022010322230076762"</f>
        <v>36502022010322230076762</v>
      </c>
      <c r="C593" s="4" t="s">
        <v>7</v>
      </c>
      <c r="D593" s="4" t="str">
        <f>"吴秀丽"</f>
        <v>吴秀丽</v>
      </c>
    </row>
    <row r="594" spans="1:4" s="1" customFormat="1" ht="34.5" customHeight="1">
      <c r="A594" s="4">
        <v>592</v>
      </c>
      <c r="B594" s="4" t="str">
        <f>"36502022010322234876763"</f>
        <v>36502022010322234876763</v>
      </c>
      <c r="C594" s="4" t="s">
        <v>7</v>
      </c>
      <c r="D594" s="4" t="str">
        <f>"陈小芳"</f>
        <v>陈小芳</v>
      </c>
    </row>
    <row r="595" spans="1:4" s="1" customFormat="1" ht="34.5" customHeight="1">
      <c r="A595" s="4">
        <v>593</v>
      </c>
      <c r="B595" s="4" t="str">
        <f>"36502022010322295976773"</f>
        <v>36502022010322295976773</v>
      </c>
      <c r="C595" s="4" t="s">
        <v>7</v>
      </c>
      <c r="D595" s="4" t="str">
        <f>"熊景宇"</f>
        <v>熊景宇</v>
      </c>
    </row>
    <row r="596" spans="1:4" s="1" customFormat="1" ht="34.5" customHeight="1">
      <c r="A596" s="4">
        <v>594</v>
      </c>
      <c r="B596" s="4" t="str">
        <f>"36502022010322460876815"</f>
        <v>36502022010322460876815</v>
      </c>
      <c r="C596" s="4" t="s">
        <v>7</v>
      </c>
      <c r="D596" s="4" t="str">
        <f>"谭好"</f>
        <v>谭好</v>
      </c>
    </row>
    <row r="597" spans="1:4" s="1" customFormat="1" ht="34.5" customHeight="1">
      <c r="A597" s="4">
        <v>595</v>
      </c>
      <c r="B597" s="4" t="str">
        <f>"36502022010322563976843"</f>
        <v>36502022010322563976843</v>
      </c>
      <c r="C597" s="4" t="s">
        <v>7</v>
      </c>
      <c r="D597" s="4" t="str">
        <f>"黄勤"</f>
        <v>黄勤</v>
      </c>
    </row>
    <row r="598" spans="1:4" s="1" customFormat="1" ht="34.5" customHeight="1">
      <c r="A598" s="4">
        <v>596</v>
      </c>
      <c r="B598" s="4" t="str">
        <f>"36502022010323240876903"</f>
        <v>36502022010323240876903</v>
      </c>
      <c r="C598" s="4" t="s">
        <v>7</v>
      </c>
      <c r="D598" s="4" t="str">
        <f>"姜琳琳"</f>
        <v>姜琳琳</v>
      </c>
    </row>
    <row r="599" spans="1:4" s="1" customFormat="1" ht="34.5" customHeight="1">
      <c r="A599" s="4">
        <v>597</v>
      </c>
      <c r="B599" s="4" t="str">
        <f>"36502022010323423676929"</f>
        <v>36502022010323423676929</v>
      </c>
      <c r="C599" s="4" t="s">
        <v>7</v>
      </c>
      <c r="D599" s="4" t="str">
        <f>"王文倩"</f>
        <v>王文倩</v>
      </c>
    </row>
    <row r="600" spans="1:4" s="1" customFormat="1" ht="34.5" customHeight="1">
      <c r="A600" s="4">
        <v>598</v>
      </c>
      <c r="B600" s="4" t="str">
        <f>"36502022010408232377165"</f>
        <v>36502022010408232377165</v>
      </c>
      <c r="C600" s="4" t="s">
        <v>7</v>
      </c>
      <c r="D600" s="4" t="str">
        <f>"朱立尧"</f>
        <v>朱立尧</v>
      </c>
    </row>
    <row r="601" spans="1:4" s="1" customFormat="1" ht="34.5" customHeight="1">
      <c r="A601" s="4">
        <v>599</v>
      </c>
      <c r="B601" s="4" t="str">
        <f>"36502022010408373377244"</f>
        <v>36502022010408373377244</v>
      </c>
      <c r="C601" s="4" t="s">
        <v>7</v>
      </c>
      <c r="D601" s="4" t="str">
        <f>"谢秋琦"</f>
        <v>谢秋琦</v>
      </c>
    </row>
    <row r="602" spans="1:4" s="1" customFormat="1" ht="34.5" customHeight="1">
      <c r="A602" s="4">
        <v>600</v>
      </c>
      <c r="B602" s="4" t="str">
        <f>"36502022010409051177424"</f>
        <v>36502022010409051177424</v>
      </c>
      <c r="C602" s="4" t="s">
        <v>7</v>
      </c>
      <c r="D602" s="4" t="str">
        <f>"韩谢英"</f>
        <v>韩谢英</v>
      </c>
    </row>
    <row r="603" spans="1:4" s="1" customFormat="1" ht="34.5" customHeight="1">
      <c r="A603" s="4">
        <v>601</v>
      </c>
      <c r="B603" s="4" t="str">
        <f>"36502022010409051677425"</f>
        <v>36502022010409051677425</v>
      </c>
      <c r="C603" s="4" t="s">
        <v>7</v>
      </c>
      <c r="D603" s="4" t="str">
        <f>"李慢晶"</f>
        <v>李慢晶</v>
      </c>
    </row>
    <row r="604" spans="1:4" s="1" customFormat="1" ht="34.5" customHeight="1">
      <c r="A604" s="4">
        <v>602</v>
      </c>
      <c r="B604" s="4" t="str">
        <f>"36502022010409383077704"</f>
        <v>36502022010409383077704</v>
      </c>
      <c r="C604" s="4" t="s">
        <v>7</v>
      </c>
      <c r="D604" s="4" t="str">
        <f>"劳小顺"</f>
        <v>劳小顺</v>
      </c>
    </row>
    <row r="605" spans="1:4" s="1" customFormat="1" ht="34.5" customHeight="1">
      <c r="A605" s="4">
        <v>603</v>
      </c>
      <c r="B605" s="4" t="str">
        <f>"36502022010409461177770"</f>
        <v>36502022010409461177770</v>
      </c>
      <c r="C605" s="4" t="s">
        <v>7</v>
      </c>
      <c r="D605" s="4" t="str">
        <f>"柳艺"</f>
        <v>柳艺</v>
      </c>
    </row>
    <row r="606" spans="1:4" s="1" customFormat="1" ht="34.5" customHeight="1">
      <c r="A606" s="4">
        <v>604</v>
      </c>
      <c r="B606" s="4" t="str">
        <f>"36502022010409501677804"</f>
        <v>36502022010409501677804</v>
      </c>
      <c r="C606" s="4" t="s">
        <v>7</v>
      </c>
      <c r="D606" s="4" t="str">
        <f>"王春霞"</f>
        <v>王春霞</v>
      </c>
    </row>
    <row r="607" spans="1:4" s="1" customFormat="1" ht="34.5" customHeight="1">
      <c r="A607" s="4">
        <v>605</v>
      </c>
      <c r="B607" s="4" t="str">
        <f>"36502022010410172378064"</f>
        <v>36502022010410172378064</v>
      </c>
      <c r="C607" s="4" t="s">
        <v>7</v>
      </c>
      <c r="D607" s="4" t="str">
        <f>"陈孝锦"</f>
        <v>陈孝锦</v>
      </c>
    </row>
    <row r="608" spans="1:4" s="1" customFormat="1" ht="34.5" customHeight="1">
      <c r="A608" s="4">
        <v>606</v>
      </c>
      <c r="B608" s="4" t="str">
        <f>"36502022010410205278090"</f>
        <v>36502022010410205278090</v>
      </c>
      <c r="C608" s="4" t="s">
        <v>7</v>
      </c>
      <c r="D608" s="4" t="str">
        <f>"周盈"</f>
        <v>周盈</v>
      </c>
    </row>
    <row r="609" spans="1:4" s="1" customFormat="1" ht="34.5" customHeight="1">
      <c r="A609" s="4">
        <v>607</v>
      </c>
      <c r="B609" s="4" t="str">
        <f>"36502022010410211078093"</f>
        <v>36502022010410211078093</v>
      </c>
      <c r="C609" s="4" t="s">
        <v>7</v>
      </c>
      <c r="D609" s="4" t="str">
        <f>"李娆靖"</f>
        <v>李娆靖</v>
      </c>
    </row>
    <row r="610" spans="1:4" s="1" customFormat="1" ht="34.5" customHeight="1">
      <c r="A610" s="4">
        <v>608</v>
      </c>
      <c r="B610" s="4" t="str">
        <f>"36502022010410233478117"</f>
        <v>36502022010410233478117</v>
      </c>
      <c r="C610" s="4" t="s">
        <v>7</v>
      </c>
      <c r="D610" s="4" t="str">
        <f>"廖小妮"</f>
        <v>廖小妮</v>
      </c>
    </row>
    <row r="611" spans="1:4" s="1" customFormat="1" ht="34.5" customHeight="1">
      <c r="A611" s="4">
        <v>609</v>
      </c>
      <c r="B611" s="4" t="str">
        <f>"36502022010410235278120"</f>
        <v>36502022010410235278120</v>
      </c>
      <c r="C611" s="4" t="s">
        <v>7</v>
      </c>
      <c r="D611" s="4" t="str">
        <f>"陈琦中"</f>
        <v>陈琦中</v>
      </c>
    </row>
    <row r="612" spans="1:4" s="1" customFormat="1" ht="34.5" customHeight="1">
      <c r="A612" s="4">
        <v>610</v>
      </c>
      <c r="B612" s="4" t="str">
        <f>"36502022010410294778172"</f>
        <v>36502022010410294778172</v>
      </c>
      <c r="C612" s="4" t="s">
        <v>7</v>
      </c>
      <c r="D612" s="4" t="str">
        <f>"邢嘉慧"</f>
        <v>邢嘉慧</v>
      </c>
    </row>
    <row r="613" spans="1:4" s="1" customFormat="1" ht="34.5" customHeight="1">
      <c r="A613" s="4">
        <v>611</v>
      </c>
      <c r="B613" s="4" t="str">
        <f>"36502022010410305378182"</f>
        <v>36502022010410305378182</v>
      </c>
      <c r="C613" s="4" t="s">
        <v>7</v>
      </c>
      <c r="D613" s="4" t="str">
        <f>"黄小茹"</f>
        <v>黄小茹</v>
      </c>
    </row>
    <row r="614" spans="1:4" s="1" customFormat="1" ht="34.5" customHeight="1">
      <c r="A614" s="4">
        <v>612</v>
      </c>
      <c r="B614" s="4" t="str">
        <f>"36502022010410513678359"</f>
        <v>36502022010410513678359</v>
      </c>
      <c r="C614" s="4" t="s">
        <v>7</v>
      </c>
      <c r="D614" s="4" t="str">
        <f>"钟美珠"</f>
        <v>钟美珠</v>
      </c>
    </row>
    <row r="615" spans="1:4" s="1" customFormat="1" ht="34.5" customHeight="1">
      <c r="A615" s="4">
        <v>613</v>
      </c>
      <c r="B615" s="4" t="str">
        <f>"36502022010410520278363"</f>
        <v>36502022010410520278363</v>
      </c>
      <c r="C615" s="4" t="s">
        <v>7</v>
      </c>
      <c r="D615" s="4" t="str">
        <f>"吴欣仪"</f>
        <v>吴欣仪</v>
      </c>
    </row>
    <row r="616" spans="1:4" s="1" customFormat="1" ht="34.5" customHeight="1">
      <c r="A616" s="4">
        <v>614</v>
      </c>
      <c r="B616" s="4" t="str">
        <f>"36502022010411003278443"</f>
        <v>36502022010411003278443</v>
      </c>
      <c r="C616" s="4" t="s">
        <v>7</v>
      </c>
      <c r="D616" s="4" t="str">
        <f>"冯敏敏"</f>
        <v>冯敏敏</v>
      </c>
    </row>
    <row r="617" spans="1:4" s="1" customFormat="1" ht="34.5" customHeight="1">
      <c r="A617" s="4">
        <v>615</v>
      </c>
      <c r="B617" s="4" t="str">
        <f>"36502022010411014278453"</f>
        <v>36502022010411014278453</v>
      </c>
      <c r="C617" s="4" t="s">
        <v>7</v>
      </c>
      <c r="D617" s="4" t="str">
        <f>"黄华楠"</f>
        <v>黄华楠</v>
      </c>
    </row>
    <row r="618" spans="1:4" s="1" customFormat="1" ht="34.5" customHeight="1">
      <c r="A618" s="4">
        <v>616</v>
      </c>
      <c r="B618" s="4" t="str">
        <f>"36502022010411040478473"</f>
        <v>36502022010411040478473</v>
      </c>
      <c r="C618" s="4" t="s">
        <v>7</v>
      </c>
      <c r="D618" s="4" t="str">
        <f>"赵晓晓"</f>
        <v>赵晓晓</v>
      </c>
    </row>
    <row r="619" spans="1:4" s="1" customFormat="1" ht="34.5" customHeight="1">
      <c r="A619" s="4">
        <v>617</v>
      </c>
      <c r="B619" s="4" t="str">
        <f>"36502022010411040778475"</f>
        <v>36502022010411040778475</v>
      </c>
      <c r="C619" s="4" t="s">
        <v>7</v>
      </c>
      <c r="D619" s="4" t="str">
        <f>"杨令捷"</f>
        <v>杨令捷</v>
      </c>
    </row>
    <row r="620" spans="1:4" s="1" customFormat="1" ht="34.5" customHeight="1">
      <c r="A620" s="4">
        <v>618</v>
      </c>
      <c r="B620" s="4" t="str">
        <f>"36502022010411193078607"</f>
        <v>36502022010411193078607</v>
      </c>
      <c r="C620" s="4" t="s">
        <v>7</v>
      </c>
      <c r="D620" s="4" t="str">
        <f>"林树霞"</f>
        <v>林树霞</v>
      </c>
    </row>
    <row r="621" spans="1:4" s="1" customFormat="1" ht="34.5" customHeight="1">
      <c r="A621" s="4">
        <v>619</v>
      </c>
      <c r="B621" s="4" t="str">
        <f>"36502022010411282478684"</f>
        <v>36502022010411282478684</v>
      </c>
      <c r="C621" s="4" t="s">
        <v>7</v>
      </c>
      <c r="D621" s="4" t="str">
        <f>"唐小红"</f>
        <v>唐小红</v>
      </c>
    </row>
    <row r="622" spans="1:4" s="1" customFormat="1" ht="34.5" customHeight="1">
      <c r="A622" s="4">
        <v>620</v>
      </c>
      <c r="B622" s="4" t="str">
        <f>"36502022010411320278712"</f>
        <v>36502022010411320278712</v>
      </c>
      <c r="C622" s="4" t="s">
        <v>7</v>
      </c>
      <c r="D622" s="4" t="str">
        <f>"李紫嫣"</f>
        <v>李紫嫣</v>
      </c>
    </row>
    <row r="623" spans="1:4" s="1" customFormat="1" ht="34.5" customHeight="1">
      <c r="A623" s="4">
        <v>621</v>
      </c>
      <c r="B623" s="4" t="str">
        <f>"36502022010411453778809"</f>
        <v>36502022010411453778809</v>
      </c>
      <c r="C623" s="4" t="s">
        <v>7</v>
      </c>
      <c r="D623" s="4" t="str">
        <f>"吴佳琦"</f>
        <v>吴佳琦</v>
      </c>
    </row>
    <row r="624" spans="1:4" s="1" customFormat="1" ht="34.5" customHeight="1">
      <c r="A624" s="4">
        <v>622</v>
      </c>
      <c r="B624" s="4" t="str">
        <f>"36502022010411463278815"</f>
        <v>36502022010411463278815</v>
      </c>
      <c r="C624" s="4" t="s">
        <v>7</v>
      </c>
      <c r="D624" s="4" t="str">
        <f>"蒙本波"</f>
        <v>蒙本波</v>
      </c>
    </row>
    <row r="625" spans="1:4" s="1" customFormat="1" ht="34.5" customHeight="1">
      <c r="A625" s="4">
        <v>623</v>
      </c>
      <c r="B625" s="4" t="str">
        <f>"36502022010412234278993"</f>
        <v>36502022010412234278993</v>
      </c>
      <c r="C625" s="4" t="s">
        <v>7</v>
      </c>
      <c r="D625" s="4" t="str">
        <f>"黎明馨"</f>
        <v>黎明馨</v>
      </c>
    </row>
    <row r="626" spans="1:4" s="1" customFormat="1" ht="34.5" customHeight="1">
      <c r="A626" s="4">
        <v>624</v>
      </c>
      <c r="B626" s="4" t="str">
        <f>"36502022010412485179111"</f>
        <v>36502022010412485179111</v>
      </c>
      <c r="C626" s="4" t="s">
        <v>7</v>
      </c>
      <c r="D626" s="4" t="str">
        <f>"杜尚汝"</f>
        <v>杜尚汝</v>
      </c>
    </row>
    <row r="627" spans="1:4" s="1" customFormat="1" ht="34.5" customHeight="1">
      <c r="A627" s="4">
        <v>625</v>
      </c>
      <c r="B627" s="4" t="str">
        <f>"36502022010414143079465"</f>
        <v>36502022010414143079465</v>
      </c>
      <c r="C627" s="4" t="s">
        <v>7</v>
      </c>
      <c r="D627" s="4" t="str">
        <f>"董永惠"</f>
        <v>董永惠</v>
      </c>
    </row>
    <row r="628" spans="1:4" s="1" customFormat="1" ht="34.5" customHeight="1">
      <c r="A628" s="4">
        <v>626</v>
      </c>
      <c r="B628" s="4" t="str">
        <f>"36502022010414150679468"</f>
        <v>36502022010414150679468</v>
      </c>
      <c r="C628" s="4" t="s">
        <v>7</v>
      </c>
      <c r="D628" s="4" t="str">
        <f>"张秋岱"</f>
        <v>张秋岱</v>
      </c>
    </row>
    <row r="629" spans="1:4" s="1" customFormat="1" ht="34.5" customHeight="1">
      <c r="A629" s="4">
        <v>627</v>
      </c>
      <c r="B629" s="4" t="str">
        <f>"36502022010414173979481"</f>
        <v>36502022010414173979481</v>
      </c>
      <c r="C629" s="4" t="s">
        <v>7</v>
      </c>
      <c r="D629" s="4" t="str">
        <f>"薛文秀"</f>
        <v>薛文秀</v>
      </c>
    </row>
    <row r="630" spans="1:4" s="1" customFormat="1" ht="34.5" customHeight="1">
      <c r="A630" s="4">
        <v>628</v>
      </c>
      <c r="B630" s="4" t="str">
        <f>"36502022010414223379498"</f>
        <v>36502022010414223379498</v>
      </c>
      <c r="C630" s="4" t="s">
        <v>7</v>
      </c>
      <c r="D630" s="4" t="str">
        <f>"王雯雯"</f>
        <v>王雯雯</v>
      </c>
    </row>
    <row r="631" spans="1:4" s="1" customFormat="1" ht="34.5" customHeight="1">
      <c r="A631" s="4">
        <v>629</v>
      </c>
      <c r="B631" s="4" t="str">
        <f>"36502022010414243679506"</f>
        <v>36502022010414243679506</v>
      </c>
      <c r="C631" s="4" t="s">
        <v>7</v>
      </c>
      <c r="D631" s="4" t="str">
        <f>"邢盼盼"</f>
        <v>邢盼盼</v>
      </c>
    </row>
    <row r="632" spans="1:4" s="1" customFormat="1" ht="34.5" customHeight="1">
      <c r="A632" s="4">
        <v>630</v>
      </c>
      <c r="B632" s="4" t="str">
        <f>"36502022010414572679670"</f>
        <v>36502022010414572679670</v>
      </c>
      <c r="C632" s="4" t="s">
        <v>7</v>
      </c>
      <c r="D632" s="4" t="str">
        <f>"李博玲"</f>
        <v>李博玲</v>
      </c>
    </row>
    <row r="633" spans="1:4" s="1" customFormat="1" ht="34.5" customHeight="1">
      <c r="A633" s="4">
        <v>631</v>
      </c>
      <c r="B633" s="4" t="str">
        <f>"36502022010415044979720"</f>
        <v>36502022010415044979720</v>
      </c>
      <c r="C633" s="4" t="s">
        <v>7</v>
      </c>
      <c r="D633" s="4" t="str">
        <f>"单小芬"</f>
        <v>单小芬</v>
      </c>
    </row>
    <row r="634" spans="1:4" s="1" customFormat="1" ht="34.5" customHeight="1">
      <c r="A634" s="4">
        <v>632</v>
      </c>
      <c r="B634" s="4" t="str">
        <f>"36502022010415141279782"</f>
        <v>36502022010415141279782</v>
      </c>
      <c r="C634" s="4" t="s">
        <v>7</v>
      </c>
      <c r="D634" s="4" t="str">
        <f>"范广华"</f>
        <v>范广华</v>
      </c>
    </row>
    <row r="635" spans="1:4" s="1" customFormat="1" ht="34.5" customHeight="1">
      <c r="A635" s="4">
        <v>633</v>
      </c>
      <c r="B635" s="4" t="str">
        <f>"36502022010415141479783"</f>
        <v>36502022010415141479783</v>
      </c>
      <c r="C635" s="4" t="s">
        <v>7</v>
      </c>
      <c r="D635" s="4" t="str">
        <f>"徐晓蕊"</f>
        <v>徐晓蕊</v>
      </c>
    </row>
    <row r="636" spans="1:4" s="1" customFormat="1" ht="34.5" customHeight="1">
      <c r="A636" s="4">
        <v>634</v>
      </c>
      <c r="B636" s="4" t="str">
        <f>"36502022010415202779830"</f>
        <v>36502022010415202779830</v>
      </c>
      <c r="C636" s="4" t="s">
        <v>7</v>
      </c>
      <c r="D636" s="4" t="str">
        <f>"陈正琳"</f>
        <v>陈正琳</v>
      </c>
    </row>
    <row r="637" spans="1:4" s="1" customFormat="1" ht="34.5" customHeight="1">
      <c r="A637" s="4">
        <v>635</v>
      </c>
      <c r="B637" s="4" t="str">
        <f>"36502022010415382979945"</f>
        <v>36502022010415382979945</v>
      </c>
      <c r="C637" s="4" t="s">
        <v>7</v>
      </c>
      <c r="D637" s="4" t="str">
        <f>"郑玉娇"</f>
        <v>郑玉娇</v>
      </c>
    </row>
    <row r="638" spans="1:4" s="1" customFormat="1" ht="34.5" customHeight="1">
      <c r="A638" s="4">
        <v>636</v>
      </c>
      <c r="B638" s="4" t="str">
        <f>"36502022010415400579959"</f>
        <v>36502022010415400579959</v>
      </c>
      <c r="C638" s="4" t="s">
        <v>7</v>
      </c>
      <c r="D638" s="4" t="str">
        <f>"杨柳"</f>
        <v>杨柳</v>
      </c>
    </row>
    <row r="639" spans="1:4" s="1" customFormat="1" ht="34.5" customHeight="1">
      <c r="A639" s="4">
        <v>637</v>
      </c>
      <c r="B639" s="4" t="str">
        <f>"36502022010415460480000"</f>
        <v>36502022010415460480000</v>
      </c>
      <c r="C639" s="4" t="s">
        <v>7</v>
      </c>
      <c r="D639" s="4" t="str">
        <f>"冯剑雄"</f>
        <v>冯剑雄</v>
      </c>
    </row>
    <row r="640" spans="1:4" s="1" customFormat="1" ht="34.5" customHeight="1">
      <c r="A640" s="4">
        <v>638</v>
      </c>
      <c r="B640" s="4" t="str">
        <f>"36502022010415485080023"</f>
        <v>36502022010415485080023</v>
      </c>
      <c r="C640" s="4" t="s">
        <v>7</v>
      </c>
      <c r="D640" s="4" t="str">
        <f>"曾欣欣"</f>
        <v>曾欣欣</v>
      </c>
    </row>
    <row r="641" spans="1:4" s="1" customFormat="1" ht="34.5" customHeight="1">
      <c r="A641" s="4">
        <v>639</v>
      </c>
      <c r="B641" s="4" t="str">
        <f>"36502022010416243280229"</f>
        <v>36502022010416243280229</v>
      </c>
      <c r="C641" s="4" t="s">
        <v>7</v>
      </c>
      <c r="D641" s="4" t="str">
        <f>"徐木交"</f>
        <v>徐木交</v>
      </c>
    </row>
    <row r="642" spans="1:4" s="1" customFormat="1" ht="34.5" customHeight="1">
      <c r="A642" s="4">
        <v>640</v>
      </c>
      <c r="B642" s="4" t="str">
        <f>"36502022010416540080384"</f>
        <v>36502022010416540080384</v>
      </c>
      <c r="C642" s="4" t="s">
        <v>7</v>
      </c>
      <c r="D642" s="4" t="str">
        <f>"杨钰"</f>
        <v>杨钰</v>
      </c>
    </row>
    <row r="643" spans="1:4" s="1" customFormat="1" ht="34.5" customHeight="1">
      <c r="A643" s="4">
        <v>641</v>
      </c>
      <c r="B643" s="4" t="str">
        <f>"36502022010417090680471"</f>
        <v>36502022010417090680471</v>
      </c>
      <c r="C643" s="4" t="s">
        <v>7</v>
      </c>
      <c r="D643" s="4" t="str">
        <f>"王浪"</f>
        <v>王浪</v>
      </c>
    </row>
    <row r="644" spans="1:4" s="1" customFormat="1" ht="34.5" customHeight="1">
      <c r="A644" s="4">
        <v>642</v>
      </c>
      <c r="B644" s="4" t="str">
        <f>"36502022010417183380528"</f>
        <v>36502022010417183380528</v>
      </c>
      <c r="C644" s="4" t="s">
        <v>7</v>
      </c>
      <c r="D644" s="4" t="str">
        <f>"李丹英"</f>
        <v>李丹英</v>
      </c>
    </row>
    <row r="645" spans="1:4" s="1" customFormat="1" ht="34.5" customHeight="1">
      <c r="A645" s="4">
        <v>643</v>
      </c>
      <c r="B645" s="4" t="str">
        <f>"36502022010417243480556"</f>
        <v>36502022010417243480556</v>
      </c>
      <c r="C645" s="4" t="s">
        <v>7</v>
      </c>
      <c r="D645" s="4" t="str">
        <f>"胡凡芃"</f>
        <v>胡凡芃</v>
      </c>
    </row>
    <row r="646" spans="1:4" s="1" customFormat="1" ht="34.5" customHeight="1">
      <c r="A646" s="4">
        <v>644</v>
      </c>
      <c r="B646" s="4" t="str">
        <f>"36502022010417435980644"</f>
        <v>36502022010417435980644</v>
      </c>
      <c r="C646" s="4" t="s">
        <v>7</v>
      </c>
      <c r="D646" s="4" t="str">
        <f>"苟芝萍"</f>
        <v>苟芝萍</v>
      </c>
    </row>
    <row r="647" spans="1:4" s="1" customFormat="1" ht="34.5" customHeight="1">
      <c r="A647" s="4">
        <v>645</v>
      </c>
      <c r="B647" s="4" t="str">
        <f>"36502022010417472880657"</f>
        <v>36502022010417472880657</v>
      </c>
      <c r="C647" s="4" t="s">
        <v>7</v>
      </c>
      <c r="D647" s="4" t="str">
        <f>"王闯"</f>
        <v>王闯</v>
      </c>
    </row>
    <row r="648" spans="1:4" s="1" customFormat="1" ht="34.5" customHeight="1">
      <c r="A648" s="4">
        <v>646</v>
      </c>
      <c r="B648" s="4" t="str">
        <f>"36502022010417524780682"</f>
        <v>36502022010417524780682</v>
      </c>
      <c r="C648" s="4" t="s">
        <v>7</v>
      </c>
      <c r="D648" s="4" t="str">
        <f>"黄丹凤"</f>
        <v>黄丹凤</v>
      </c>
    </row>
    <row r="649" spans="1:4" s="1" customFormat="1" ht="34.5" customHeight="1">
      <c r="A649" s="4">
        <v>647</v>
      </c>
      <c r="B649" s="4" t="str">
        <f>"36502022010418153680777"</f>
        <v>36502022010418153680777</v>
      </c>
      <c r="C649" s="4" t="s">
        <v>7</v>
      </c>
      <c r="D649" s="4" t="str">
        <f>"黄达鸣"</f>
        <v>黄达鸣</v>
      </c>
    </row>
    <row r="650" spans="1:4" s="1" customFormat="1" ht="34.5" customHeight="1">
      <c r="A650" s="4">
        <v>648</v>
      </c>
      <c r="B650" s="4" t="str">
        <f>"36502022010418194680797"</f>
        <v>36502022010418194680797</v>
      </c>
      <c r="C650" s="4" t="s">
        <v>7</v>
      </c>
      <c r="D650" s="4" t="str">
        <f>"苏建源"</f>
        <v>苏建源</v>
      </c>
    </row>
    <row r="651" spans="1:4" s="1" customFormat="1" ht="34.5" customHeight="1">
      <c r="A651" s="4">
        <v>649</v>
      </c>
      <c r="B651" s="4" t="str">
        <f>"36502022010418284280837"</f>
        <v>36502022010418284280837</v>
      </c>
      <c r="C651" s="4" t="s">
        <v>7</v>
      </c>
      <c r="D651" s="4" t="str">
        <f>"吴佳艳"</f>
        <v>吴佳艳</v>
      </c>
    </row>
    <row r="652" spans="1:4" s="1" customFormat="1" ht="34.5" customHeight="1">
      <c r="A652" s="4">
        <v>650</v>
      </c>
      <c r="B652" s="4" t="str">
        <f>"36502022010418340980865"</f>
        <v>36502022010418340980865</v>
      </c>
      <c r="C652" s="4" t="s">
        <v>7</v>
      </c>
      <c r="D652" s="4" t="str">
        <f>"黎健翮"</f>
        <v>黎健翮</v>
      </c>
    </row>
    <row r="653" spans="1:4" s="1" customFormat="1" ht="34.5" customHeight="1">
      <c r="A653" s="4">
        <v>651</v>
      </c>
      <c r="B653" s="4" t="str">
        <f>"36502022010419151881056"</f>
        <v>36502022010419151881056</v>
      </c>
      <c r="C653" s="4" t="s">
        <v>7</v>
      </c>
      <c r="D653" s="4" t="str">
        <f>"林方欣"</f>
        <v>林方欣</v>
      </c>
    </row>
    <row r="654" spans="1:4" s="1" customFormat="1" ht="34.5" customHeight="1">
      <c r="A654" s="4">
        <v>652</v>
      </c>
      <c r="B654" s="4" t="str">
        <f>"36502022010419474081210"</f>
        <v>36502022010419474081210</v>
      </c>
      <c r="C654" s="4" t="s">
        <v>7</v>
      </c>
      <c r="D654" s="4" t="str">
        <f>"陈丽婉"</f>
        <v>陈丽婉</v>
      </c>
    </row>
    <row r="655" spans="1:4" s="1" customFormat="1" ht="34.5" customHeight="1">
      <c r="A655" s="4">
        <v>653</v>
      </c>
      <c r="B655" s="4" t="str">
        <f>"36502022010419571781255"</f>
        <v>36502022010419571781255</v>
      </c>
      <c r="C655" s="4" t="s">
        <v>7</v>
      </c>
      <c r="D655" s="4" t="str">
        <f>"陈定蕾"</f>
        <v>陈定蕾</v>
      </c>
    </row>
    <row r="656" spans="1:4" s="1" customFormat="1" ht="34.5" customHeight="1">
      <c r="A656" s="4">
        <v>654</v>
      </c>
      <c r="B656" s="4" t="str">
        <f>"36502022010420142681335"</f>
        <v>36502022010420142681335</v>
      </c>
      <c r="C656" s="4" t="s">
        <v>7</v>
      </c>
      <c r="D656" s="4" t="str">
        <f>"何杨琦"</f>
        <v>何杨琦</v>
      </c>
    </row>
    <row r="657" spans="1:4" s="1" customFormat="1" ht="34.5" customHeight="1">
      <c r="A657" s="4">
        <v>655</v>
      </c>
      <c r="B657" s="4" t="str">
        <f>"36502022010420341881448"</f>
        <v>36502022010420341881448</v>
      </c>
      <c r="C657" s="4" t="s">
        <v>7</v>
      </c>
      <c r="D657" s="4" t="str">
        <f>"符小丹"</f>
        <v>符小丹</v>
      </c>
    </row>
    <row r="658" spans="1:4" s="1" customFormat="1" ht="34.5" customHeight="1">
      <c r="A658" s="4">
        <v>656</v>
      </c>
      <c r="B658" s="4" t="str">
        <f>"36502022010420484781515"</f>
        <v>36502022010420484781515</v>
      </c>
      <c r="C658" s="4" t="s">
        <v>7</v>
      </c>
      <c r="D658" s="4" t="str">
        <f>"王焕"</f>
        <v>王焕</v>
      </c>
    </row>
    <row r="659" spans="1:4" s="1" customFormat="1" ht="34.5" customHeight="1">
      <c r="A659" s="4">
        <v>657</v>
      </c>
      <c r="B659" s="4" t="str">
        <f>"36502022010421032781589"</f>
        <v>36502022010421032781589</v>
      </c>
      <c r="C659" s="4" t="s">
        <v>7</v>
      </c>
      <c r="D659" s="4" t="str">
        <f>"符天恋"</f>
        <v>符天恋</v>
      </c>
    </row>
    <row r="660" spans="1:4" s="1" customFormat="1" ht="34.5" customHeight="1">
      <c r="A660" s="4">
        <v>658</v>
      </c>
      <c r="B660" s="4" t="str">
        <f>"36502022010421042581595"</f>
        <v>36502022010421042581595</v>
      </c>
      <c r="C660" s="4" t="s">
        <v>7</v>
      </c>
      <c r="D660" s="4" t="str">
        <f>"周瑞媛"</f>
        <v>周瑞媛</v>
      </c>
    </row>
    <row r="661" spans="1:4" s="1" customFormat="1" ht="34.5" customHeight="1">
      <c r="A661" s="4">
        <v>659</v>
      </c>
      <c r="B661" s="4" t="str">
        <f>"36502022010421203381680"</f>
        <v>36502022010421203381680</v>
      </c>
      <c r="C661" s="4" t="s">
        <v>7</v>
      </c>
      <c r="D661" s="4" t="str">
        <f>"傅国翠"</f>
        <v>傅国翠</v>
      </c>
    </row>
    <row r="662" spans="1:4" s="1" customFormat="1" ht="34.5" customHeight="1">
      <c r="A662" s="4">
        <v>660</v>
      </c>
      <c r="B662" s="4" t="str">
        <f>"36502022010422020881838"</f>
        <v>36502022010422020881838</v>
      </c>
      <c r="C662" s="4" t="s">
        <v>7</v>
      </c>
      <c r="D662" s="4" t="str">
        <f>"王燕平"</f>
        <v>王燕平</v>
      </c>
    </row>
    <row r="663" spans="1:4" s="1" customFormat="1" ht="34.5" customHeight="1">
      <c r="A663" s="4">
        <v>661</v>
      </c>
      <c r="B663" s="4" t="str">
        <f>"36502022010422502682033"</f>
        <v>36502022010422502682033</v>
      </c>
      <c r="C663" s="4" t="s">
        <v>7</v>
      </c>
      <c r="D663" s="4" t="str">
        <f>"盛皓然"</f>
        <v>盛皓然</v>
      </c>
    </row>
    <row r="664" spans="1:4" s="1" customFormat="1" ht="34.5" customHeight="1">
      <c r="A664" s="4">
        <v>662</v>
      </c>
      <c r="B664" s="4" t="str">
        <f>"36502022010422574882056"</f>
        <v>36502022010422574882056</v>
      </c>
      <c r="C664" s="4" t="s">
        <v>7</v>
      </c>
      <c r="D664" s="4" t="str">
        <f>"吴巨猷"</f>
        <v>吴巨猷</v>
      </c>
    </row>
    <row r="665" spans="1:4" s="1" customFormat="1" ht="34.5" customHeight="1">
      <c r="A665" s="4">
        <v>663</v>
      </c>
      <c r="B665" s="4" t="str">
        <f>"36502022010423282182147"</f>
        <v>36502022010423282182147</v>
      </c>
      <c r="C665" s="4" t="s">
        <v>7</v>
      </c>
      <c r="D665" s="4" t="str">
        <f>"潘小静"</f>
        <v>潘小静</v>
      </c>
    </row>
    <row r="666" spans="1:4" s="1" customFormat="1" ht="34.5" customHeight="1">
      <c r="A666" s="4">
        <v>664</v>
      </c>
      <c r="B666" s="4" t="str">
        <f>"36502022010423400682173"</f>
        <v>36502022010423400682173</v>
      </c>
      <c r="C666" s="4" t="s">
        <v>7</v>
      </c>
      <c r="D666" s="4" t="str">
        <f>"朱健姝"</f>
        <v>朱健姝</v>
      </c>
    </row>
    <row r="667" spans="1:4" s="1" customFormat="1" ht="34.5" customHeight="1">
      <c r="A667" s="4">
        <v>665</v>
      </c>
      <c r="B667" s="4" t="str">
        <f>"36502022010500462982280"</f>
        <v>36502022010500462982280</v>
      </c>
      <c r="C667" s="4" t="s">
        <v>7</v>
      </c>
      <c r="D667" s="4" t="str">
        <f>"王松龄"</f>
        <v>王松龄</v>
      </c>
    </row>
    <row r="668" spans="1:4" s="1" customFormat="1" ht="34.5" customHeight="1">
      <c r="A668" s="4">
        <v>666</v>
      </c>
      <c r="B668" s="4" t="str">
        <f>"36502022010501404382305"</f>
        <v>36502022010501404382305</v>
      </c>
      <c r="C668" s="4" t="s">
        <v>7</v>
      </c>
      <c r="D668" s="4" t="str">
        <f>"刘文苑"</f>
        <v>刘文苑</v>
      </c>
    </row>
    <row r="669" spans="1:4" s="1" customFormat="1" ht="34.5" customHeight="1">
      <c r="A669" s="4">
        <v>667</v>
      </c>
      <c r="B669" s="4" t="str">
        <f>"36502022010508073882370"</f>
        <v>36502022010508073882370</v>
      </c>
      <c r="C669" s="4" t="s">
        <v>7</v>
      </c>
      <c r="D669" s="4" t="str">
        <f>"阮仕慧"</f>
        <v>阮仕慧</v>
      </c>
    </row>
    <row r="670" spans="1:4" s="1" customFormat="1" ht="34.5" customHeight="1">
      <c r="A670" s="4">
        <v>668</v>
      </c>
      <c r="B670" s="4" t="str">
        <f>"36502022010509012882511"</f>
        <v>36502022010509012882511</v>
      </c>
      <c r="C670" s="4" t="s">
        <v>7</v>
      </c>
      <c r="D670" s="4" t="str">
        <f>"罗云"</f>
        <v>罗云</v>
      </c>
    </row>
    <row r="671" spans="1:4" s="1" customFormat="1" ht="34.5" customHeight="1">
      <c r="A671" s="4">
        <v>669</v>
      </c>
      <c r="B671" s="4" t="str">
        <f>"36502022010509281782649"</f>
        <v>36502022010509281782649</v>
      </c>
      <c r="C671" s="4" t="s">
        <v>7</v>
      </c>
      <c r="D671" s="4" t="str">
        <f>"蒋婕"</f>
        <v>蒋婕</v>
      </c>
    </row>
    <row r="672" spans="1:4" s="1" customFormat="1" ht="34.5" customHeight="1">
      <c r="A672" s="4">
        <v>670</v>
      </c>
      <c r="B672" s="4" t="str">
        <f>"36502022010509292082654"</f>
        <v>36502022010509292082654</v>
      </c>
      <c r="C672" s="4" t="s">
        <v>7</v>
      </c>
      <c r="D672" s="4" t="str">
        <f>"王雪娇"</f>
        <v>王雪娇</v>
      </c>
    </row>
    <row r="673" spans="1:4" s="1" customFormat="1" ht="34.5" customHeight="1">
      <c r="A673" s="4">
        <v>671</v>
      </c>
      <c r="B673" s="4" t="str">
        <f>"36502022010509300782659"</f>
        <v>36502022010509300782659</v>
      </c>
      <c r="C673" s="4" t="s">
        <v>7</v>
      </c>
      <c r="D673" s="4" t="str">
        <f>"洪梅"</f>
        <v>洪梅</v>
      </c>
    </row>
    <row r="674" spans="1:4" s="1" customFormat="1" ht="34.5" customHeight="1">
      <c r="A674" s="4">
        <v>672</v>
      </c>
      <c r="B674" s="4" t="str">
        <f>"36502022010510043882878"</f>
        <v>36502022010510043882878</v>
      </c>
      <c r="C674" s="4" t="s">
        <v>7</v>
      </c>
      <c r="D674" s="4" t="str">
        <f>"张馨文"</f>
        <v>张馨文</v>
      </c>
    </row>
    <row r="675" spans="1:4" s="1" customFormat="1" ht="34.5" customHeight="1">
      <c r="A675" s="4">
        <v>673</v>
      </c>
      <c r="B675" s="4" t="str">
        <f>"36502022010510112382919"</f>
        <v>36502022010510112382919</v>
      </c>
      <c r="C675" s="4" t="s">
        <v>7</v>
      </c>
      <c r="D675" s="4" t="str">
        <f>"杨诗敏"</f>
        <v>杨诗敏</v>
      </c>
    </row>
    <row r="676" spans="1:4" s="1" customFormat="1" ht="34.5" customHeight="1">
      <c r="A676" s="4">
        <v>674</v>
      </c>
      <c r="B676" s="4" t="str">
        <f>"36502022010510132782934"</f>
        <v>36502022010510132782934</v>
      </c>
      <c r="C676" s="4" t="s">
        <v>7</v>
      </c>
      <c r="D676" s="4" t="str">
        <f>"黎晓祯"</f>
        <v>黎晓祯</v>
      </c>
    </row>
    <row r="677" spans="1:4" s="1" customFormat="1" ht="34.5" customHeight="1">
      <c r="A677" s="4">
        <v>675</v>
      </c>
      <c r="B677" s="4" t="str">
        <f>"36502022010510182382965"</f>
        <v>36502022010510182382965</v>
      </c>
      <c r="C677" s="4" t="s">
        <v>7</v>
      </c>
      <c r="D677" s="4" t="str">
        <f>"李媛"</f>
        <v>李媛</v>
      </c>
    </row>
    <row r="678" spans="1:4" s="1" customFormat="1" ht="34.5" customHeight="1">
      <c r="A678" s="4">
        <v>676</v>
      </c>
      <c r="B678" s="4" t="str">
        <f>"36502022010510273883033"</f>
        <v>36502022010510273883033</v>
      </c>
      <c r="C678" s="4" t="s">
        <v>7</v>
      </c>
      <c r="D678" s="4" t="str">
        <f>"刘燕娇"</f>
        <v>刘燕娇</v>
      </c>
    </row>
    <row r="679" spans="1:4" s="1" customFormat="1" ht="34.5" customHeight="1">
      <c r="A679" s="4">
        <v>677</v>
      </c>
      <c r="B679" s="4" t="str">
        <f>"36502022010510371483097"</f>
        <v>36502022010510371483097</v>
      </c>
      <c r="C679" s="4" t="s">
        <v>7</v>
      </c>
      <c r="D679" s="4" t="str">
        <f>"林彩虹"</f>
        <v>林彩虹</v>
      </c>
    </row>
    <row r="680" spans="1:4" s="1" customFormat="1" ht="34.5" customHeight="1">
      <c r="A680" s="4">
        <v>678</v>
      </c>
      <c r="B680" s="4" t="str">
        <f>"36502022010510553283224"</f>
        <v>36502022010510553283224</v>
      </c>
      <c r="C680" s="4" t="s">
        <v>7</v>
      </c>
      <c r="D680" s="4" t="str">
        <f>"许苑星"</f>
        <v>许苑星</v>
      </c>
    </row>
    <row r="681" spans="1:4" s="1" customFormat="1" ht="34.5" customHeight="1">
      <c r="A681" s="4">
        <v>679</v>
      </c>
      <c r="B681" s="4" t="str">
        <f>"36502022010511090483338"</f>
        <v>36502022010511090483338</v>
      </c>
      <c r="C681" s="4" t="s">
        <v>7</v>
      </c>
      <c r="D681" s="4" t="str">
        <f>"戴亮丽"</f>
        <v>戴亮丽</v>
      </c>
    </row>
    <row r="682" spans="1:4" s="1" customFormat="1" ht="34.5" customHeight="1">
      <c r="A682" s="4">
        <v>680</v>
      </c>
      <c r="B682" s="4" t="str">
        <f>"36502022010511330583472"</f>
        <v>36502022010511330583472</v>
      </c>
      <c r="C682" s="4" t="s">
        <v>7</v>
      </c>
      <c r="D682" s="4" t="str">
        <f>"岑佳谕"</f>
        <v>岑佳谕</v>
      </c>
    </row>
    <row r="683" spans="1:4" s="1" customFormat="1" ht="34.5" customHeight="1">
      <c r="A683" s="4">
        <v>681</v>
      </c>
      <c r="B683" s="4" t="str">
        <f>"36502022010512005783627"</f>
        <v>36502022010512005783627</v>
      </c>
      <c r="C683" s="4" t="s">
        <v>7</v>
      </c>
      <c r="D683" s="4" t="str">
        <f>"宁兆媛"</f>
        <v>宁兆媛</v>
      </c>
    </row>
    <row r="684" spans="1:4" s="1" customFormat="1" ht="34.5" customHeight="1">
      <c r="A684" s="4">
        <v>682</v>
      </c>
      <c r="B684" s="4" t="str">
        <f>"36502022010512513383846"</f>
        <v>36502022010512513383846</v>
      </c>
      <c r="C684" s="4" t="s">
        <v>7</v>
      </c>
      <c r="D684" s="4" t="str">
        <f>"陈红日"</f>
        <v>陈红日</v>
      </c>
    </row>
    <row r="685" spans="1:4" s="1" customFormat="1" ht="34.5" customHeight="1">
      <c r="A685" s="4">
        <v>683</v>
      </c>
      <c r="B685" s="4" t="str">
        <f>"36502022010513321084032"</f>
        <v>36502022010513321084032</v>
      </c>
      <c r="C685" s="4" t="s">
        <v>7</v>
      </c>
      <c r="D685" s="4" t="str">
        <f>"王康森"</f>
        <v>王康森</v>
      </c>
    </row>
    <row r="686" spans="1:4" s="1" customFormat="1" ht="34.5" customHeight="1">
      <c r="A686" s="4">
        <v>684</v>
      </c>
      <c r="B686" s="4" t="str">
        <f>"36502022010513532384119"</f>
        <v>36502022010513532384119</v>
      </c>
      <c r="C686" s="4" t="s">
        <v>7</v>
      </c>
      <c r="D686" s="4" t="str">
        <f>"白鹏"</f>
        <v>白鹏</v>
      </c>
    </row>
    <row r="687" spans="1:4" s="1" customFormat="1" ht="34.5" customHeight="1">
      <c r="A687" s="4">
        <v>685</v>
      </c>
      <c r="B687" s="4" t="str">
        <f>"36502022010514031884163"</f>
        <v>36502022010514031884163</v>
      </c>
      <c r="C687" s="4" t="s">
        <v>7</v>
      </c>
      <c r="D687" s="4" t="str">
        <f>"闫语"</f>
        <v>闫语</v>
      </c>
    </row>
    <row r="688" spans="1:4" s="1" customFormat="1" ht="34.5" customHeight="1">
      <c r="A688" s="4">
        <v>686</v>
      </c>
      <c r="B688" s="4" t="str">
        <f>"36502022010514223984253"</f>
        <v>36502022010514223984253</v>
      </c>
      <c r="C688" s="4" t="s">
        <v>7</v>
      </c>
      <c r="D688" s="4" t="str">
        <f>"杨嬉萍"</f>
        <v>杨嬉萍</v>
      </c>
    </row>
    <row r="689" spans="1:4" s="1" customFormat="1" ht="34.5" customHeight="1">
      <c r="A689" s="4">
        <v>687</v>
      </c>
      <c r="B689" s="4" t="str">
        <f>"36502022010514252884269"</f>
        <v>36502022010514252884269</v>
      </c>
      <c r="C689" s="4" t="s">
        <v>7</v>
      </c>
      <c r="D689" s="4" t="str">
        <f>"胡杨劼"</f>
        <v>胡杨劼</v>
      </c>
    </row>
    <row r="690" spans="1:4" s="1" customFormat="1" ht="34.5" customHeight="1">
      <c r="A690" s="4">
        <v>688</v>
      </c>
      <c r="B690" s="4" t="str">
        <f>"36502022010514341984310"</f>
        <v>36502022010514341984310</v>
      </c>
      <c r="C690" s="4" t="s">
        <v>7</v>
      </c>
      <c r="D690" s="4" t="str">
        <f>"陈明岑"</f>
        <v>陈明岑</v>
      </c>
    </row>
    <row r="691" spans="1:4" s="1" customFormat="1" ht="34.5" customHeight="1">
      <c r="A691" s="4">
        <v>689</v>
      </c>
      <c r="B691" s="4" t="str">
        <f>"36502022010514500984376"</f>
        <v>36502022010514500984376</v>
      </c>
      <c r="C691" s="4" t="s">
        <v>7</v>
      </c>
      <c r="D691" s="4" t="str">
        <f>"沈时华"</f>
        <v>沈时华</v>
      </c>
    </row>
    <row r="692" spans="1:4" s="1" customFormat="1" ht="34.5" customHeight="1">
      <c r="A692" s="4">
        <v>690</v>
      </c>
      <c r="B692" s="4" t="str">
        <f>"36502022010515343784643"</f>
        <v>36502022010515343784643</v>
      </c>
      <c r="C692" s="4" t="s">
        <v>7</v>
      </c>
      <c r="D692" s="4" t="str">
        <f>"陈永帅"</f>
        <v>陈永帅</v>
      </c>
    </row>
    <row r="693" spans="1:4" s="1" customFormat="1" ht="34.5" customHeight="1">
      <c r="A693" s="4">
        <v>691</v>
      </c>
      <c r="B693" s="4" t="str">
        <f>"36502022010515392384683"</f>
        <v>36502022010515392384683</v>
      </c>
      <c r="C693" s="4" t="s">
        <v>7</v>
      </c>
      <c r="D693" s="4" t="str">
        <f>"刘欣如"</f>
        <v>刘欣如</v>
      </c>
    </row>
    <row r="694" spans="1:4" s="1" customFormat="1" ht="34.5" customHeight="1">
      <c r="A694" s="4">
        <v>692</v>
      </c>
      <c r="B694" s="4" t="str">
        <f>"36502022010515491684738"</f>
        <v>36502022010515491684738</v>
      </c>
      <c r="C694" s="4" t="s">
        <v>7</v>
      </c>
      <c r="D694" s="4" t="str">
        <f>"曾艺婕"</f>
        <v>曾艺婕</v>
      </c>
    </row>
    <row r="695" spans="1:4" s="1" customFormat="1" ht="34.5" customHeight="1">
      <c r="A695" s="4">
        <v>693</v>
      </c>
      <c r="B695" s="4" t="str">
        <f>"36502022010515521184759"</f>
        <v>36502022010515521184759</v>
      </c>
      <c r="C695" s="4" t="s">
        <v>7</v>
      </c>
      <c r="D695" s="4" t="str">
        <f>"伍夏果"</f>
        <v>伍夏果</v>
      </c>
    </row>
    <row r="696" spans="1:4" s="1" customFormat="1" ht="34.5" customHeight="1">
      <c r="A696" s="4">
        <v>694</v>
      </c>
      <c r="B696" s="4" t="str">
        <f>"36502022010515580784786"</f>
        <v>36502022010515580784786</v>
      </c>
      <c r="C696" s="4" t="s">
        <v>7</v>
      </c>
      <c r="D696" s="4" t="str">
        <f>"朱德忠"</f>
        <v>朱德忠</v>
      </c>
    </row>
    <row r="697" spans="1:4" s="1" customFormat="1" ht="34.5" customHeight="1">
      <c r="A697" s="4">
        <v>695</v>
      </c>
      <c r="B697" s="4" t="str">
        <f>"36502022010516424785005"</f>
        <v>36502022010516424785005</v>
      </c>
      <c r="C697" s="4" t="s">
        <v>7</v>
      </c>
      <c r="D697" s="4" t="str">
        <f>"符虹怡"</f>
        <v>符虹怡</v>
      </c>
    </row>
    <row r="698" spans="1:4" s="1" customFormat="1" ht="34.5" customHeight="1">
      <c r="A698" s="4">
        <v>696</v>
      </c>
      <c r="B698" s="4" t="str">
        <f>"36502022010516434385009"</f>
        <v>36502022010516434385009</v>
      </c>
      <c r="C698" s="4" t="s">
        <v>7</v>
      </c>
      <c r="D698" s="4" t="str">
        <f>"邱名岳"</f>
        <v>邱名岳</v>
      </c>
    </row>
    <row r="699" spans="1:4" s="1" customFormat="1" ht="34.5" customHeight="1">
      <c r="A699" s="4">
        <v>697</v>
      </c>
      <c r="B699" s="4" t="str">
        <f>"36502022010516445285015"</f>
        <v>36502022010516445285015</v>
      </c>
      <c r="C699" s="4" t="s">
        <v>7</v>
      </c>
      <c r="D699" s="4" t="str">
        <f>"黄淑娴"</f>
        <v>黄淑娴</v>
      </c>
    </row>
    <row r="700" spans="1:4" s="1" customFormat="1" ht="34.5" customHeight="1">
      <c r="A700" s="4">
        <v>698</v>
      </c>
      <c r="B700" s="4" t="str">
        <f>"36502022010516542585064"</f>
        <v>36502022010516542585064</v>
      </c>
      <c r="C700" s="4" t="s">
        <v>7</v>
      </c>
      <c r="D700" s="4" t="str">
        <f>"刘叶"</f>
        <v>刘叶</v>
      </c>
    </row>
    <row r="701" spans="1:4" s="1" customFormat="1" ht="34.5" customHeight="1">
      <c r="A701" s="4">
        <v>699</v>
      </c>
      <c r="B701" s="4" t="str">
        <f>"36502022010517033385109"</f>
        <v>36502022010517033385109</v>
      </c>
      <c r="C701" s="4" t="s">
        <v>7</v>
      </c>
      <c r="D701" s="4" t="str">
        <f>"陈亭夙"</f>
        <v>陈亭夙</v>
      </c>
    </row>
    <row r="702" spans="1:4" s="1" customFormat="1" ht="34.5" customHeight="1">
      <c r="A702" s="4">
        <v>700</v>
      </c>
      <c r="B702" s="4" t="str">
        <f>"36502022010517063585122"</f>
        <v>36502022010517063585122</v>
      </c>
      <c r="C702" s="4" t="s">
        <v>7</v>
      </c>
      <c r="D702" s="4" t="str">
        <f>"郑方晶"</f>
        <v>郑方晶</v>
      </c>
    </row>
    <row r="703" spans="1:4" s="1" customFormat="1" ht="34.5" customHeight="1">
      <c r="A703" s="4">
        <v>701</v>
      </c>
      <c r="B703" s="4" t="str">
        <f>"36502022010517233785208"</f>
        <v>36502022010517233785208</v>
      </c>
      <c r="C703" s="4" t="s">
        <v>7</v>
      </c>
      <c r="D703" s="4" t="str">
        <f>"罗冰"</f>
        <v>罗冰</v>
      </c>
    </row>
    <row r="704" spans="1:4" s="1" customFormat="1" ht="34.5" customHeight="1">
      <c r="A704" s="4">
        <v>702</v>
      </c>
      <c r="B704" s="4" t="str">
        <f>"36502022010517544785333"</f>
        <v>36502022010517544785333</v>
      </c>
      <c r="C704" s="4" t="s">
        <v>7</v>
      </c>
      <c r="D704" s="4" t="str">
        <f>"韩星河"</f>
        <v>韩星河</v>
      </c>
    </row>
    <row r="705" spans="1:4" s="1" customFormat="1" ht="34.5" customHeight="1">
      <c r="A705" s="4">
        <v>703</v>
      </c>
      <c r="B705" s="4" t="str">
        <f>"36502022010517551085337"</f>
        <v>36502022010517551085337</v>
      </c>
      <c r="C705" s="4" t="s">
        <v>7</v>
      </c>
      <c r="D705" s="4" t="str">
        <f>"王韵凯"</f>
        <v>王韵凯</v>
      </c>
    </row>
    <row r="706" spans="1:4" s="1" customFormat="1" ht="34.5" customHeight="1">
      <c r="A706" s="4">
        <v>704</v>
      </c>
      <c r="B706" s="4" t="str">
        <f>"36502022010518140585404"</f>
        <v>36502022010518140585404</v>
      </c>
      <c r="C706" s="4" t="s">
        <v>7</v>
      </c>
      <c r="D706" s="4" t="str">
        <f>"林道利"</f>
        <v>林道利</v>
      </c>
    </row>
    <row r="707" spans="1:4" s="1" customFormat="1" ht="34.5" customHeight="1">
      <c r="A707" s="4">
        <v>705</v>
      </c>
      <c r="B707" s="4" t="str">
        <f>"36502022010518332585477"</f>
        <v>36502022010518332585477</v>
      </c>
      <c r="C707" s="4" t="s">
        <v>7</v>
      </c>
      <c r="D707" s="4" t="str">
        <f>"钟云燕"</f>
        <v>钟云燕</v>
      </c>
    </row>
    <row r="708" spans="1:4" s="1" customFormat="1" ht="34.5" customHeight="1">
      <c r="A708" s="4">
        <v>706</v>
      </c>
      <c r="B708" s="4" t="str">
        <f>"36502022010519215085640"</f>
        <v>36502022010519215085640</v>
      </c>
      <c r="C708" s="4" t="s">
        <v>7</v>
      </c>
      <c r="D708" s="4" t="str">
        <f>"陈丽"</f>
        <v>陈丽</v>
      </c>
    </row>
    <row r="709" spans="1:4" s="1" customFormat="1" ht="34.5" customHeight="1">
      <c r="A709" s="4">
        <v>707</v>
      </c>
      <c r="B709" s="4" t="str">
        <f>"36502022010519311085681"</f>
        <v>36502022010519311085681</v>
      </c>
      <c r="C709" s="4" t="s">
        <v>7</v>
      </c>
      <c r="D709" s="4" t="str">
        <f>"杨淮菁"</f>
        <v>杨淮菁</v>
      </c>
    </row>
    <row r="710" spans="1:4" s="1" customFormat="1" ht="34.5" customHeight="1">
      <c r="A710" s="4">
        <v>708</v>
      </c>
      <c r="B710" s="4" t="str">
        <f>"36502022010520290085937"</f>
        <v>36502022010520290085937</v>
      </c>
      <c r="C710" s="4" t="s">
        <v>7</v>
      </c>
      <c r="D710" s="4" t="str">
        <f>"麦明珍"</f>
        <v>麦明珍</v>
      </c>
    </row>
    <row r="711" spans="1:4" s="1" customFormat="1" ht="34.5" customHeight="1">
      <c r="A711" s="4">
        <v>709</v>
      </c>
      <c r="B711" s="4" t="str">
        <f>"36502022010520430785990"</f>
        <v>36502022010520430785990</v>
      </c>
      <c r="C711" s="4" t="s">
        <v>7</v>
      </c>
      <c r="D711" s="4" t="str">
        <f>"王静"</f>
        <v>王静</v>
      </c>
    </row>
    <row r="712" spans="1:4" s="1" customFormat="1" ht="34.5" customHeight="1">
      <c r="A712" s="4">
        <v>710</v>
      </c>
      <c r="B712" s="4" t="str">
        <f>"36502022010520440985999"</f>
        <v>36502022010520440985999</v>
      </c>
      <c r="C712" s="4" t="s">
        <v>7</v>
      </c>
      <c r="D712" s="4" t="str">
        <f>"吴妙奇"</f>
        <v>吴妙奇</v>
      </c>
    </row>
    <row r="713" spans="1:4" s="1" customFormat="1" ht="34.5" customHeight="1">
      <c r="A713" s="4">
        <v>711</v>
      </c>
      <c r="B713" s="4" t="str">
        <f>"36502022010521072786116"</f>
        <v>36502022010521072786116</v>
      </c>
      <c r="C713" s="4" t="s">
        <v>7</v>
      </c>
      <c r="D713" s="4" t="str">
        <f>"黄少雅"</f>
        <v>黄少雅</v>
      </c>
    </row>
    <row r="714" spans="1:4" s="1" customFormat="1" ht="34.5" customHeight="1">
      <c r="A714" s="4">
        <v>712</v>
      </c>
      <c r="B714" s="4" t="str">
        <f>"36502022010521405586284"</f>
        <v>36502022010521405586284</v>
      </c>
      <c r="C714" s="4" t="s">
        <v>7</v>
      </c>
      <c r="D714" s="4" t="str">
        <f>"陈芳"</f>
        <v>陈芳</v>
      </c>
    </row>
    <row r="715" spans="1:4" s="1" customFormat="1" ht="34.5" customHeight="1">
      <c r="A715" s="4">
        <v>713</v>
      </c>
      <c r="B715" s="4" t="str">
        <f>"36502022010521503086334"</f>
        <v>36502022010521503086334</v>
      </c>
      <c r="C715" s="4" t="s">
        <v>7</v>
      </c>
      <c r="D715" s="4" t="str">
        <f>"武卓"</f>
        <v>武卓</v>
      </c>
    </row>
    <row r="716" spans="1:4" s="1" customFormat="1" ht="34.5" customHeight="1">
      <c r="A716" s="4">
        <v>714</v>
      </c>
      <c r="B716" s="4" t="str">
        <f>"36502022010521543786354"</f>
        <v>36502022010521543786354</v>
      </c>
      <c r="C716" s="4" t="s">
        <v>7</v>
      </c>
      <c r="D716" s="4" t="str">
        <f>"符传兵"</f>
        <v>符传兵</v>
      </c>
    </row>
    <row r="717" spans="1:4" s="1" customFormat="1" ht="34.5" customHeight="1">
      <c r="A717" s="4">
        <v>715</v>
      </c>
      <c r="B717" s="4" t="str">
        <f>"36502022010522292686487"</f>
        <v>36502022010522292686487</v>
      </c>
      <c r="C717" s="4" t="s">
        <v>7</v>
      </c>
      <c r="D717" s="4" t="str">
        <f>"刘佳琪"</f>
        <v>刘佳琪</v>
      </c>
    </row>
    <row r="718" spans="1:4" s="1" customFormat="1" ht="34.5" customHeight="1">
      <c r="A718" s="4">
        <v>716</v>
      </c>
      <c r="B718" s="4" t="str">
        <f>"36502022010522410186528"</f>
        <v>36502022010522410186528</v>
      </c>
      <c r="C718" s="4" t="s">
        <v>7</v>
      </c>
      <c r="D718" s="4" t="str">
        <f>"林桦彬"</f>
        <v>林桦彬</v>
      </c>
    </row>
    <row r="719" spans="1:4" s="1" customFormat="1" ht="34.5" customHeight="1">
      <c r="A719" s="4">
        <v>717</v>
      </c>
      <c r="B719" s="4" t="str">
        <f>"36502022010523424286674"</f>
        <v>36502022010523424286674</v>
      </c>
      <c r="C719" s="4" t="s">
        <v>7</v>
      </c>
      <c r="D719" s="4" t="str">
        <f>"陈春逢"</f>
        <v>陈春逢</v>
      </c>
    </row>
    <row r="720" spans="1:4" s="1" customFormat="1" ht="34.5" customHeight="1">
      <c r="A720" s="4">
        <v>718</v>
      </c>
      <c r="B720" s="4" t="str">
        <f>"36502022010523533186697"</f>
        <v>36502022010523533186697</v>
      </c>
      <c r="C720" s="4" t="s">
        <v>7</v>
      </c>
      <c r="D720" s="4" t="str">
        <f>"符琼尹"</f>
        <v>符琼尹</v>
      </c>
    </row>
    <row r="721" spans="1:4" s="1" customFormat="1" ht="34.5" customHeight="1">
      <c r="A721" s="4">
        <v>719</v>
      </c>
      <c r="B721" s="4" t="str">
        <f>"36502022010600113886726"</f>
        <v>36502022010600113886726</v>
      </c>
      <c r="C721" s="4" t="s">
        <v>7</v>
      </c>
      <c r="D721" s="4" t="str">
        <f>"方其巍"</f>
        <v>方其巍</v>
      </c>
    </row>
    <row r="722" spans="1:4" s="1" customFormat="1" ht="34.5" customHeight="1">
      <c r="A722" s="4">
        <v>720</v>
      </c>
      <c r="B722" s="4" t="str">
        <f>"36502022010600192286737"</f>
        <v>36502022010600192286737</v>
      </c>
      <c r="C722" s="4" t="s">
        <v>7</v>
      </c>
      <c r="D722" s="4" t="str">
        <f>"蔡南虎"</f>
        <v>蔡南虎</v>
      </c>
    </row>
    <row r="723" spans="1:4" s="1" customFormat="1" ht="34.5" customHeight="1">
      <c r="A723" s="4">
        <v>721</v>
      </c>
      <c r="B723" s="4" t="str">
        <f>"36502022010601124886771"</f>
        <v>36502022010601124886771</v>
      </c>
      <c r="C723" s="4" t="s">
        <v>7</v>
      </c>
      <c r="D723" s="4" t="str">
        <f>"佘文静"</f>
        <v>佘文静</v>
      </c>
    </row>
    <row r="724" spans="1:4" s="1" customFormat="1" ht="34.5" customHeight="1">
      <c r="A724" s="4">
        <v>722</v>
      </c>
      <c r="B724" s="4" t="str">
        <f>"36502022010608371686885"</f>
        <v>36502022010608371686885</v>
      </c>
      <c r="C724" s="4" t="s">
        <v>7</v>
      </c>
      <c r="D724" s="4" t="str">
        <f>"樊华"</f>
        <v>樊华</v>
      </c>
    </row>
    <row r="725" spans="1:4" s="1" customFormat="1" ht="34.5" customHeight="1">
      <c r="A725" s="4">
        <v>723</v>
      </c>
      <c r="B725" s="4" t="str">
        <f>"36502022010608565286935"</f>
        <v>36502022010608565286935</v>
      </c>
      <c r="C725" s="4" t="s">
        <v>7</v>
      </c>
      <c r="D725" s="4" t="str">
        <f>"卓美玲"</f>
        <v>卓美玲</v>
      </c>
    </row>
    <row r="726" spans="1:4" s="1" customFormat="1" ht="34.5" customHeight="1">
      <c r="A726" s="4">
        <v>724</v>
      </c>
      <c r="B726" s="4" t="str">
        <f>"36502022010608581986941"</f>
        <v>36502022010608581986941</v>
      </c>
      <c r="C726" s="4" t="s">
        <v>7</v>
      </c>
      <c r="D726" s="4" t="str">
        <f>"杨惠景"</f>
        <v>杨惠景</v>
      </c>
    </row>
    <row r="727" spans="1:4" s="1" customFormat="1" ht="34.5" customHeight="1">
      <c r="A727" s="4">
        <v>725</v>
      </c>
      <c r="B727" s="4" t="str">
        <f>"36502022010609364587108"</f>
        <v>36502022010609364587108</v>
      </c>
      <c r="C727" s="4" t="s">
        <v>7</v>
      </c>
      <c r="D727" s="4" t="str">
        <f>"潘蓉"</f>
        <v>潘蓉</v>
      </c>
    </row>
    <row r="728" spans="1:4" s="1" customFormat="1" ht="34.5" customHeight="1">
      <c r="A728" s="4">
        <v>726</v>
      </c>
      <c r="B728" s="4" t="str">
        <f>"36502022010610184287308"</f>
        <v>36502022010610184287308</v>
      </c>
      <c r="C728" s="4" t="s">
        <v>7</v>
      </c>
      <c r="D728" s="4" t="str">
        <f>"吴娇静"</f>
        <v>吴娇静</v>
      </c>
    </row>
    <row r="729" spans="1:4" s="1" customFormat="1" ht="34.5" customHeight="1">
      <c r="A729" s="4">
        <v>727</v>
      </c>
      <c r="B729" s="4" t="str">
        <f>"36502022010610363087384"</f>
        <v>36502022010610363087384</v>
      </c>
      <c r="C729" s="4" t="s">
        <v>7</v>
      </c>
      <c r="D729" s="4" t="str">
        <f>"冯推秀"</f>
        <v>冯推秀</v>
      </c>
    </row>
    <row r="730" spans="1:4" s="1" customFormat="1" ht="34.5" customHeight="1">
      <c r="A730" s="4">
        <v>728</v>
      </c>
      <c r="B730" s="4" t="str">
        <f>"36502022010610465087430"</f>
        <v>36502022010610465087430</v>
      </c>
      <c r="C730" s="4" t="s">
        <v>7</v>
      </c>
      <c r="D730" s="4" t="str">
        <f>"文菲菲"</f>
        <v>文菲菲</v>
      </c>
    </row>
    <row r="731" spans="1:4" s="1" customFormat="1" ht="34.5" customHeight="1">
      <c r="A731" s="4">
        <v>729</v>
      </c>
      <c r="B731" s="4" t="str">
        <f>"36502022010610481087436"</f>
        <v>36502022010610481087436</v>
      </c>
      <c r="C731" s="4" t="s">
        <v>7</v>
      </c>
      <c r="D731" s="4" t="str">
        <f>"黄秋燕"</f>
        <v>黄秋燕</v>
      </c>
    </row>
    <row r="732" spans="1:4" s="1" customFormat="1" ht="34.5" customHeight="1">
      <c r="A732" s="4">
        <v>730</v>
      </c>
      <c r="B732" s="4" t="str">
        <f>"36502022010610520587456"</f>
        <v>36502022010610520587456</v>
      </c>
      <c r="C732" s="4" t="s">
        <v>7</v>
      </c>
      <c r="D732" s="4" t="str">
        <f>"许桓望"</f>
        <v>许桓望</v>
      </c>
    </row>
    <row r="733" spans="1:4" s="1" customFormat="1" ht="34.5" customHeight="1">
      <c r="A733" s="4">
        <v>731</v>
      </c>
      <c r="B733" s="4" t="str">
        <f>"36502022010611015287516"</f>
        <v>36502022010611015287516</v>
      </c>
      <c r="C733" s="4" t="s">
        <v>7</v>
      </c>
      <c r="D733" s="4" t="str">
        <f>"林芳"</f>
        <v>林芳</v>
      </c>
    </row>
    <row r="734" spans="1:4" s="1" customFormat="1" ht="34.5" customHeight="1">
      <c r="A734" s="4">
        <v>732</v>
      </c>
      <c r="B734" s="4" t="str">
        <f>"36502022010611094087551"</f>
        <v>36502022010611094087551</v>
      </c>
      <c r="C734" s="4" t="s">
        <v>7</v>
      </c>
      <c r="D734" s="4" t="str">
        <f>"黄慕娴"</f>
        <v>黄慕娴</v>
      </c>
    </row>
    <row r="735" spans="1:4" s="1" customFormat="1" ht="34.5" customHeight="1">
      <c r="A735" s="4">
        <v>733</v>
      </c>
      <c r="B735" s="4" t="str">
        <f>"36502022010611182587592"</f>
        <v>36502022010611182587592</v>
      </c>
      <c r="C735" s="4" t="s">
        <v>7</v>
      </c>
      <c r="D735" s="4" t="str">
        <f>"路璐"</f>
        <v>路璐</v>
      </c>
    </row>
    <row r="736" spans="1:4" s="1" customFormat="1" ht="34.5" customHeight="1">
      <c r="A736" s="4">
        <v>734</v>
      </c>
      <c r="B736" s="4" t="str">
        <f>"36502022010611501487710"</f>
        <v>36502022010611501487710</v>
      </c>
      <c r="C736" s="4" t="s">
        <v>7</v>
      </c>
      <c r="D736" s="4" t="str">
        <f>"戴小杰"</f>
        <v>戴小杰</v>
      </c>
    </row>
    <row r="737" spans="1:4" s="1" customFormat="1" ht="34.5" customHeight="1">
      <c r="A737" s="4">
        <v>735</v>
      </c>
      <c r="B737" s="4" t="str">
        <f>"36502022010612285887879"</f>
        <v>36502022010612285887879</v>
      </c>
      <c r="C737" s="4" t="s">
        <v>7</v>
      </c>
      <c r="D737" s="4" t="str">
        <f>"吴清霞"</f>
        <v>吴清霞</v>
      </c>
    </row>
    <row r="738" spans="1:4" s="1" customFormat="1" ht="34.5" customHeight="1">
      <c r="A738" s="4">
        <v>736</v>
      </c>
      <c r="B738" s="4" t="str">
        <f>"36502022010612395687924"</f>
        <v>36502022010612395687924</v>
      </c>
      <c r="C738" s="4" t="s">
        <v>7</v>
      </c>
      <c r="D738" s="4" t="str">
        <f>"袁月"</f>
        <v>袁月</v>
      </c>
    </row>
    <row r="739" spans="1:4" s="1" customFormat="1" ht="34.5" customHeight="1">
      <c r="A739" s="4">
        <v>737</v>
      </c>
      <c r="B739" s="4" t="str">
        <f>"36502022010613172988074"</f>
        <v>36502022010613172988074</v>
      </c>
      <c r="C739" s="4" t="s">
        <v>7</v>
      </c>
      <c r="D739" s="4" t="str">
        <f>"吴晶晶"</f>
        <v>吴晶晶</v>
      </c>
    </row>
    <row r="740" spans="1:4" s="1" customFormat="1" ht="34.5" customHeight="1">
      <c r="A740" s="4">
        <v>738</v>
      </c>
      <c r="B740" s="4" t="str">
        <f>"36502022010613264488109"</f>
        <v>36502022010613264488109</v>
      </c>
      <c r="C740" s="4" t="s">
        <v>7</v>
      </c>
      <c r="D740" s="4" t="str">
        <f>"钟东娴"</f>
        <v>钟东娴</v>
      </c>
    </row>
    <row r="741" spans="1:4" s="1" customFormat="1" ht="34.5" customHeight="1">
      <c r="A741" s="4">
        <v>739</v>
      </c>
      <c r="B741" s="4" t="str">
        <f>"36502022010614174788290"</f>
        <v>36502022010614174788290</v>
      </c>
      <c r="C741" s="4" t="s">
        <v>7</v>
      </c>
      <c r="D741" s="4" t="str">
        <f>"林倍乔"</f>
        <v>林倍乔</v>
      </c>
    </row>
    <row r="742" spans="1:4" s="1" customFormat="1" ht="34.5" customHeight="1">
      <c r="A742" s="4">
        <v>740</v>
      </c>
      <c r="B742" s="4" t="str">
        <f>"36502022010614205988302"</f>
        <v>36502022010614205988302</v>
      </c>
      <c r="C742" s="4" t="s">
        <v>7</v>
      </c>
      <c r="D742" s="4" t="str">
        <f>"郑珊"</f>
        <v>郑珊</v>
      </c>
    </row>
    <row r="743" spans="1:4" s="1" customFormat="1" ht="34.5" customHeight="1">
      <c r="A743" s="4">
        <v>741</v>
      </c>
      <c r="B743" s="4" t="str">
        <f>"36502022010614530988428"</f>
        <v>36502022010614530988428</v>
      </c>
      <c r="C743" s="4" t="s">
        <v>7</v>
      </c>
      <c r="D743" s="4" t="str">
        <f>"曾川"</f>
        <v>曾川</v>
      </c>
    </row>
    <row r="744" spans="1:4" s="1" customFormat="1" ht="34.5" customHeight="1">
      <c r="A744" s="4">
        <v>742</v>
      </c>
      <c r="B744" s="4" t="str">
        <f>"36502022010615155288530"</f>
        <v>36502022010615155288530</v>
      </c>
      <c r="C744" s="4" t="s">
        <v>7</v>
      </c>
      <c r="D744" s="4" t="str">
        <f>"黎俊余"</f>
        <v>黎俊余</v>
      </c>
    </row>
    <row r="745" spans="1:4" s="1" customFormat="1" ht="34.5" customHeight="1">
      <c r="A745" s="4">
        <v>743</v>
      </c>
      <c r="B745" s="4" t="str">
        <f>"36502022010615233488557"</f>
        <v>36502022010615233488557</v>
      </c>
      <c r="C745" s="4" t="s">
        <v>7</v>
      </c>
      <c r="D745" s="4" t="str">
        <f>"林小燕"</f>
        <v>林小燕</v>
      </c>
    </row>
    <row r="746" spans="1:4" s="1" customFormat="1" ht="34.5" customHeight="1">
      <c r="A746" s="4">
        <v>744</v>
      </c>
      <c r="B746" s="4" t="str">
        <f>"36502022010615311588599"</f>
        <v>36502022010615311588599</v>
      </c>
      <c r="C746" s="4" t="s">
        <v>7</v>
      </c>
      <c r="D746" s="4" t="str">
        <f>"黄会森"</f>
        <v>黄会森</v>
      </c>
    </row>
    <row r="747" spans="1:4" s="1" customFormat="1" ht="34.5" customHeight="1">
      <c r="A747" s="4">
        <v>745</v>
      </c>
      <c r="B747" s="4" t="str">
        <f>"36502022010615320388604"</f>
        <v>36502022010615320388604</v>
      </c>
      <c r="C747" s="4" t="s">
        <v>7</v>
      </c>
      <c r="D747" s="4" t="str">
        <f>"王娇雪"</f>
        <v>王娇雪</v>
      </c>
    </row>
    <row r="748" spans="1:4" s="1" customFormat="1" ht="34.5" customHeight="1">
      <c r="A748" s="4">
        <v>746</v>
      </c>
      <c r="B748" s="4" t="str">
        <f>"36502022010616155888828"</f>
        <v>36502022010616155888828</v>
      </c>
      <c r="C748" s="4" t="s">
        <v>7</v>
      </c>
      <c r="D748" s="4" t="str">
        <f>"梁学锋"</f>
        <v>梁学锋</v>
      </c>
    </row>
    <row r="749" spans="1:4" s="1" customFormat="1" ht="34.5" customHeight="1">
      <c r="A749" s="4">
        <v>747</v>
      </c>
      <c r="B749" s="4" t="str">
        <f>"36502022010616412188957"</f>
        <v>36502022010616412188957</v>
      </c>
      <c r="C749" s="4" t="s">
        <v>7</v>
      </c>
      <c r="D749" s="4" t="str">
        <f>"殷鹏锐"</f>
        <v>殷鹏锐</v>
      </c>
    </row>
    <row r="750" spans="1:4" s="1" customFormat="1" ht="34.5" customHeight="1">
      <c r="A750" s="4">
        <v>748</v>
      </c>
      <c r="B750" s="4" t="str">
        <f>"36502022010617291889137"</f>
        <v>36502022010617291889137</v>
      </c>
      <c r="C750" s="4" t="s">
        <v>7</v>
      </c>
      <c r="D750" s="4" t="str">
        <f>"莫璐榕"</f>
        <v>莫璐榕</v>
      </c>
    </row>
    <row r="751" spans="1:4" s="1" customFormat="1" ht="34.5" customHeight="1">
      <c r="A751" s="4">
        <v>749</v>
      </c>
      <c r="B751" s="4" t="str">
        <f>"36502022010617380189169"</f>
        <v>36502022010617380189169</v>
      </c>
      <c r="C751" s="4" t="s">
        <v>7</v>
      </c>
      <c r="D751" s="4" t="str">
        <f>"陈曼菁"</f>
        <v>陈曼菁</v>
      </c>
    </row>
    <row r="752" spans="1:4" s="1" customFormat="1" ht="34.5" customHeight="1">
      <c r="A752" s="4">
        <v>750</v>
      </c>
      <c r="B752" s="4" t="str">
        <f>"36502022010618093589264"</f>
        <v>36502022010618093589264</v>
      </c>
      <c r="C752" s="4" t="s">
        <v>7</v>
      </c>
      <c r="D752" s="4" t="str">
        <f>"羊秋雁"</f>
        <v>羊秋雁</v>
      </c>
    </row>
    <row r="753" spans="1:4" s="1" customFormat="1" ht="34.5" customHeight="1">
      <c r="A753" s="4">
        <v>751</v>
      </c>
      <c r="B753" s="4" t="str">
        <f>"36502022010618160989284"</f>
        <v>36502022010618160989284</v>
      </c>
      <c r="C753" s="4" t="s">
        <v>7</v>
      </c>
      <c r="D753" s="4" t="str">
        <f>"陈杰"</f>
        <v>陈杰</v>
      </c>
    </row>
    <row r="754" spans="1:4" s="1" customFormat="1" ht="34.5" customHeight="1">
      <c r="A754" s="4">
        <v>752</v>
      </c>
      <c r="B754" s="4" t="str">
        <f>"36502022010618203989302"</f>
        <v>36502022010618203989302</v>
      </c>
      <c r="C754" s="4" t="s">
        <v>7</v>
      </c>
      <c r="D754" s="4" t="str">
        <f>"王育高"</f>
        <v>王育高</v>
      </c>
    </row>
    <row r="755" spans="1:4" s="1" customFormat="1" ht="34.5" customHeight="1">
      <c r="A755" s="4">
        <v>753</v>
      </c>
      <c r="B755" s="4" t="str">
        <f>"36502022010619355489519"</f>
        <v>36502022010619355489519</v>
      </c>
      <c r="C755" s="4" t="s">
        <v>7</v>
      </c>
      <c r="D755" s="4" t="str">
        <f>"姚颖"</f>
        <v>姚颖</v>
      </c>
    </row>
    <row r="756" spans="1:4" s="1" customFormat="1" ht="34.5" customHeight="1">
      <c r="A756" s="4">
        <v>754</v>
      </c>
      <c r="B756" s="4" t="str">
        <f>"36502022010619565289614"</f>
        <v>36502022010619565289614</v>
      </c>
      <c r="C756" s="4" t="s">
        <v>7</v>
      </c>
      <c r="D756" s="4" t="str">
        <f>"谢秋池"</f>
        <v>谢秋池</v>
      </c>
    </row>
    <row r="757" spans="1:4" s="1" customFormat="1" ht="34.5" customHeight="1">
      <c r="A757" s="4">
        <v>755</v>
      </c>
      <c r="B757" s="4" t="str">
        <f>"36502022010620273389736"</f>
        <v>36502022010620273389736</v>
      </c>
      <c r="C757" s="4" t="s">
        <v>7</v>
      </c>
      <c r="D757" s="4" t="str">
        <f>"张云雪"</f>
        <v>张云雪</v>
      </c>
    </row>
    <row r="758" spans="1:4" s="1" customFormat="1" ht="34.5" customHeight="1">
      <c r="A758" s="4">
        <v>756</v>
      </c>
      <c r="B758" s="4" t="str">
        <f>"36502022010620304789746"</f>
        <v>36502022010620304789746</v>
      </c>
      <c r="C758" s="4" t="s">
        <v>7</v>
      </c>
      <c r="D758" s="4" t="str">
        <f>"冯婧妍"</f>
        <v>冯婧妍</v>
      </c>
    </row>
    <row r="759" spans="1:4" s="1" customFormat="1" ht="34.5" customHeight="1">
      <c r="A759" s="4">
        <v>757</v>
      </c>
      <c r="B759" s="4" t="str">
        <f>"36502022010620444789790"</f>
        <v>36502022010620444789790</v>
      </c>
      <c r="C759" s="4" t="s">
        <v>7</v>
      </c>
      <c r="D759" s="4" t="str">
        <f>"钟英风"</f>
        <v>钟英风</v>
      </c>
    </row>
    <row r="760" spans="1:4" s="1" customFormat="1" ht="34.5" customHeight="1">
      <c r="A760" s="4">
        <v>758</v>
      </c>
      <c r="B760" s="4" t="str">
        <f>"36502022010621135989883"</f>
        <v>36502022010621135989883</v>
      </c>
      <c r="C760" s="4" t="s">
        <v>7</v>
      </c>
      <c r="D760" s="4" t="str">
        <f>"黄宗武"</f>
        <v>黄宗武</v>
      </c>
    </row>
    <row r="761" spans="1:4" s="1" customFormat="1" ht="34.5" customHeight="1">
      <c r="A761" s="4">
        <v>759</v>
      </c>
      <c r="B761" s="4" t="str">
        <f>"36502022010621164589897"</f>
        <v>36502022010621164589897</v>
      </c>
      <c r="C761" s="4" t="s">
        <v>7</v>
      </c>
      <c r="D761" s="4" t="str">
        <f>"邓献萍"</f>
        <v>邓献萍</v>
      </c>
    </row>
    <row r="762" spans="1:4" s="1" customFormat="1" ht="34.5" customHeight="1">
      <c r="A762" s="4">
        <v>760</v>
      </c>
      <c r="B762" s="4" t="str">
        <f>"36502022010622162690100"</f>
        <v>36502022010622162690100</v>
      </c>
      <c r="C762" s="4" t="s">
        <v>7</v>
      </c>
      <c r="D762" s="4" t="str">
        <f>"陈悦"</f>
        <v>陈悦</v>
      </c>
    </row>
    <row r="763" spans="1:4" s="1" customFormat="1" ht="34.5" customHeight="1">
      <c r="A763" s="4">
        <v>761</v>
      </c>
      <c r="B763" s="4" t="str">
        <f>"36502022010622363990171"</f>
        <v>36502022010622363990171</v>
      </c>
      <c r="C763" s="4" t="s">
        <v>7</v>
      </c>
      <c r="D763" s="4" t="str">
        <f>"蔡柳蔓"</f>
        <v>蔡柳蔓</v>
      </c>
    </row>
    <row r="764" spans="1:4" s="1" customFormat="1" ht="34.5" customHeight="1">
      <c r="A764" s="4">
        <v>762</v>
      </c>
      <c r="B764" s="4" t="str">
        <f>"36502022010622453590199"</f>
        <v>36502022010622453590199</v>
      </c>
      <c r="C764" s="4" t="s">
        <v>7</v>
      </c>
      <c r="D764" s="4" t="str">
        <f>"李亚明"</f>
        <v>李亚明</v>
      </c>
    </row>
    <row r="765" spans="1:4" s="1" customFormat="1" ht="34.5" customHeight="1">
      <c r="A765" s="4">
        <v>763</v>
      </c>
      <c r="B765" s="4" t="str">
        <f>"36502022010622531290234"</f>
        <v>36502022010622531290234</v>
      </c>
      <c r="C765" s="4" t="s">
        <v>7</v>
      </c>
      <c r="D765" s="4" t="str">
        <f>"叶帆"</f>
        <v>叶帆</v>
      </c>
    </row>
    <row r="766" spans="1:4" s="1" customFormat="1" ht="34.5" customHeight="1">
      <c r="A766" s="4">
        <v>764</v>
      </c>
      <c r="B766" s="4" t="str">
        <f>"36502022010623452290345"</f>
        <v>36502022010623452290345</v>
      </c>
      <c r="C766" s="4" t="s">
        <v>7</v>
      </c>
      <c r="D766" s="4" t="str">
        <f>"张春瑞"</f>
        <v>张春瑞</v>
      </c>
    </row>
    <row r="767" spans="1:4" s="1" customFormat="1" ht="34.5" customHeight="1">
      <c r="A767" s="4">
        <v>765</v>
      </c>
      <c r="B767" s="4" t="str">
        <f>"36502022010708481690570"</f>
        <v>36502022010708481690570</v>
      </c>
      <c r="C767" s="4" t="s">
        <v>7</v>
      </c>
      <c r="D767" s="4" t="str">
        <f>"许善匀"</f>
        <v>许善匀</v>
      </c>
    </row>
    <row r="768" spans="1:4" s="1" customFormat="1" ht="34.5" customHeight="1">
      <c r="A768" s="4">
        <v>766</v>
      </c>
      <c r="B768" s="4" t="str">
        <f>"36502022010709210890652"</f>
        <v>36502022010709210890652</v>
      </c>
      <c r="C768" s="4" t="s">
        <v>7</v>
      </c>
      <c r="D768" s="4" t="str">
        <f>"朱云雨"</f>
        <v>朱云雨</v>
      </c>
    </row>
    <row r="769" spans="1:4" s="1" customFormat="1" ht="34.5" customHeight="1">
      <c r="A769" s="4">
        <v>767</v>
      </c>
      <c r="B769" s="4" t="str">
        <f>"36502022010711020391021"</f>
        <v>36502022010711020391021</v>
      </c>
      <c r="C769" s="4" t="s">
        <v>7</v>
      </c>
      <c r="D769" s="4" t="str">
        <f>"多聪聪"</f>
        <v>多聪聪</v>
      </c>
    </row>
    <row r="770" spans="1:4" s="1" customFormat="1" ht="34.5" customHeight="1">
      <c r="A770" s="4">
        <v>768</v>
      </c>
      <c r="B770" s="4" t="str">
        <f>"36502022010711451991180"</f>
        <v>36502022010711451991180</v>
      </c>
      <c r="C770" s="4" t="s">
        <v>7</v>
      </c>
      <c r="D770" s="4" t="str">
        <f>"许佳佳"</f>
        <v>许佳佳</v>
      </c>
    </row>
    <row r="771" spans="1:4" s="1" customFormat="1" ht="34.5" customHeight="1">
      <c r="A771" s="4">
        <v>769</v>
      </c>
      <c r="B771" s="4" t="str">
        <f>"36502022010712035991266"</f>
        <v>36502022010712035991266</v>
      </c>
      <c r="C771" s="4" t="s">
        <v>7</v>
      </c>
      <c r="D771" s="4" t="str">
        <f>"余燕"</f>
        <v>余燕</v>
      </c>
    </row>
    <row r="772" spans="1:4" s="1" customFormat="1" ht="34.5" customHeight="1">
      <c r="A772" s="4">
        <v>770</v>
      </c>
      <c r="B772" s="4" t="str">
        <f>"36502022010713264991566"</f>
        <v>36502022010713264991566</v>
      </c>
      <c r="C772" s="4" t="s">
        <v>7</v>
      </c>
      <c r="D772" s="4" t="str">
        <f>"唐萍"</f>
        <v>唐萍</v>
      </c>
    </row>
    <row r="773" spans="1:4" s="1" customFormat="1" ht="34.5" customHeight="1">
      <c r="A773" s="4">
        <v>771</v>
      </c>
      <c r="B773" s="4" t="str">
        <f>"36502022010713503291636"</f>
        <v>36502022010713503291636</v>
      </c>
      <c r="C773" s="4" t="s">
        <v>7</v>
      </c>
      <c r="D773" s="4" t="str">
        <f>"柯彩珍"</f>
        <v>柯彩珍</v>
      </c>
    </row>
    <row r="774" spans="1:4" s="1" customFormat="1" ht="34.5" customHeight="1">
      <c r="A774" s="4">
        <v>772</v>
      </c>
      <c r="B774" s="4" t="str">
        <f>"36502022010714163391696"</f>
        <v>36502022010714163391696</v>
      </c>
      <c r="C774" s="4" t="s">
        <v>7</v>
      </c>
      <c r="D774" s="4" t="str">
        <f>"徐辉婷"</f>
        <v>徐辉婷</v>
      </c>
    </row>
    <row r="775" spans="1:4" s="1" customFormat="1" ht="34.5" customHeight="1">
      <c r="A775" s="4">
        <v>773</v>
      </c>
      <c r="B775" s="4" t="str">
        <f>"36502022010714210291721"</f>
        <v>36502022010714210291721</v>
      </c>
      <c r="C775" s="4" t="s">
        <v>7</v>
      </c>
      <c r="D775" s="4" t="str">
        <f>"黄文哲"</f>
        <v>黄文哲</v>
      </c>
    </row>
    <row r="776" spans="1:4" s="1" customFormat="1" ht="34.5" customHeight="1">
      <c r="A776" s="4">
        <v>774</v>
      </c>
      <c r="B776" s="4" t="str">
        <f>"36502022010714593891861"</f>
        <v>36502022010714593891861</v>
      </c>
      <c r="C776" s="4" t="s">
        <v>7</v>
      </c>
      <c r="D776" s="4" t="str">
        <f>"赵哺霖"</f>
        <v>赵哺霖</v>
      </c>
    </row>
    <row r="777" spans="1:4" s="1" customFormat="1" ht="34.5" customHeight="1">
      <c r="A777" s="4">
        <v>775</v>
      </c>
      <c r="B777" s="4" t="str">
        <f>"36502022010715001891862"</f>
        <v>36502022010715001891862</v>
      </c>
      <c r="C777" s="4" t="s">
        <v>7</v>
      </c>
      <c r="D777" s="4" t="str">
        <f>"吴美婷"</f>
        <v>吴美婷</v>
      </c>
    </row>
    <row r="778" spans="1:4" s="1" customFormat="1" ht="34.5" customHeight="1">
      <c r="A778" s="4">
        <v>776</v>
      </c>
      <c r="B778" s="4" t="str">
        <f>"36502022010715135191901"</f>
        <v>36502022010715135191901</v>
      </c>
      <c r="C778" s="4" t="s">
        <v>7</v>
      </c>
      <c r="D778" s="4" t="str">
        <f>"陈扬"</f>
        <v>陈扬</v>
      </c>
    </row>
    <row r="779" spans="1:4" s="1" customFormat="1" ht="34.5" customHeight="1">
      <c r="A779" s="4">
        <v>777</v>
      </c>
      <c r="B779" s="4" t="str">
        <f>"36502022010715184291920"</f>
        <v>36502022010715184291920</v>
      </c>
      <c r="C779" s="4" t="s">
        <v>7</v>
      </c>
      <c r="D779" s="4" t="str">
        <f>"洪二妹"</f>
        <v>洪二妹</v>
      </c>
    </row>
    <row r="780" spans="1:4" s="1" customFormat="1" ht="34.5" customHeight="1">
      <c r="A780" s="4">
        <v>778</v>
      </c>
      <c r="B780" s="4" t="str">
        <f>"36502022010715190191922"</f>
        <v>36502022010715190191922</v>
      </c>
      <c r="C780" s="4" t="s">
        <v>7</v>
      </c>
      <c r="D780" s="4" t="str">
        <f>"符海玲"</f>
        <v>符海玲</v>
      </c>
    </row>
    <row r="781" spans="1:4" s="1" customFormat="1" ht="34.5" customHeight="1">
      <c r="A781" s="4">
        <v>779</v>
      </c>
      <c r="B781" s="4" t="str">
        <f>"36502022010715331991983"</f>
        <v>36502022010715331991983</v>
      </c>
      <c r="C781" s="4" t="s">
        <v>7</v>
      </c>
      <c r="D781" s="4" t="str">
        <f>"林金玉"</f>
        <v>林金玉</v>
      </c>
    </row>
    <row r="782" spans="1:4" s="1" customFormat="1" ht="34.5" customHeight="1">
      <c r="A782" s="4">
        <v>780</v>
      </c>
      <c r="B782" s="4" t="str">
        <f>"36502022010715410792024"</f>
        <v>36502022010715410792024</v>
      </c>
      <c r="C782" s="4" t="s">
        <v>7</v>
      </c>
      <c r="D782" s="4" t="str">
        <f>"吴良清"</f>
        <v>吴良清</v>
      </c>
    </row>
    <row r="783" spans="1:4" s="1" customFormat="1" ht="34.5" customHeight="1">
      <c r="A783" s="4">
        <v>781</v>
      </c>
      <c r="B783" s="4" t="str">
        <f>"36502022010716000292115"</f>
        <v>36502022010716000292115</v>
      </c>
      <c r="C783" s="4" t="s">
        <v>7</v>
      </c>
      <c r="D783" s="4" t="str">
        <f>"王能"</f>
        <v>王能</v>
      </c>
    </row>
    <row r="784" spans="1:4" s="1" customFormat="1" ht="34.5" customHeight="1">
      <c r="A784" s="4">
        <v>782</v>
      </c>
      <c r="B784" s="4" t="str">
        <f>"36502022010716001292117"</f>
        <v>36502022010716001292117</v>
      </c>
      <c r="C784" s="4" t="s">
        <v>7</v>
      </c>
      <c r="D784" s="4" t="str">
        <f>"王文"</f>
        <v>王文</v>
      </c>
    </row>
    <row r="785" spans="1:4" s="1" customFormat="1" ht="34.5" customHeight="1">
      <c r="A785" s="4">
        <v>783</v>
      </c>
      <c r="B785" s="4" t="str">
        <f>"36502022010716082292144"</f>
        <v>36502022010716082292144</v>
      </c>
      <c r="C785" s="4" t="s">
        <v>7</v>
      </c>
      <c r="D785" s="4" t="str">
        <f>"史无双"</f>
        <v>史无双</v>
      </c>
    </row>
    <row r="786" spans="1:4" s="1" customFormat="1" ht="34.5" customHeight="1">
      <c r="A786" s="4">
        <v>784</v>
      </c>
      <c r="B786" s="4" t="str">
        <f>"36502022010719344992653"</f>
        <v>36502022010719344992653</v>
      </c>
      <c r="C786" s="4" t="s">
        <v>7</v>
      </c>
      <c r="D786" s="4" t="str">
        <f>"吉家达"</f>
        <v>吉家达</v>
      </c>
    </row>
    <row r="787" spans="1:4" s="1" customFormat="1" ht="34.5" customHeight="1">
      <c r="A787" s="4">
        <v>785</v>
      </c>
      <c r="B787" s="4" t="str">
        <f>"36502022010719591892689"</f>
        <v>36502022010719591892689</v>
      </c>
      <c r="C787" s="4" t="s">
        <v>7</v>
      </c>
      <c r="D787" s="4" t="str">
        <f>"谢秋霞"</f>
        <v>谢秋霞</v>
      </c>
    </row>
    <row r="788" spans="1:4" s="1" customFormat="1" ht="34.5" customHeight="1">
      <c r="A788" s="4">
        <v>786</v>
      </c>
      <c r="B788" s="4" t="str">
        <f>"36502022010721170092828"</f>
        <v>36502022010721170092828</v>
      </c>
      <c r="C788" s="4" t="s">
        <v>7</v>
      </c>
      <c r="D788" s="4" t="str">
        <f>"文雯"</f>
        <v>文雯</v>
      </c>
    </row>
    <row r="789" spans="1:4" s="1" customFormat="1" ht="34.5" customHeight="1">
      <c r="A789" s="4">
        <v>787</v>
      </c>
      <c r="B789" s="4" t="str">
        <f>"36502022010721473292876"</f>
        <v>36502022010721473292876</v>
      </c>
      <c r="C789" s="4" t="s">
        <v>7</v>
      </c>
      <c r="D789" s="4" t="str">
        <f>"符亚金"</f>
        <v>符亚金</v>
      </c>
    </row>
    <row r="790" spans="1:4" s="1" customFormat="1" ht="34.5" customHeight="1">
      <c r="A790" s="4">
        <v>788</v>
      </c>
      <c r="B790" s="4" t="str">
        <f>"36502022010722002892906"</f>
        <v>36502022010722002892906</v>
      </c>
      <c r="C790" s="4" t="s">
        <v>7</v>
      </c>
      <c r="D790" s="4" t="str">
        <f>"冯惠"</f>
        <v>冯惠</v>
      </c>
    </row>
    <row r="791" spans="1:4" s="1" customFormat="1" ht="34.5" customHeight="1">
      <c r="A791" s="4">
        <v>789</v>
      </c>
      <c r="B791" s="4" t="str">
        <f>"36502022010722024992909"</f>
        <v>36502022010722024992909</v>
      </c>
      <c r="C791" s="4" t="s">
        <v>7</v>
      </c>
      <c r="D791" s="4" t="str">
        <f>"吴焕唐"</f>
        <v>吴焕唐</v>
      </c>
    </row>
    <row r="792" spans="1:4" s="1" customFormat="1" ht="34.5" customHeight="1">
      <c r="A792" s="4">
        <v>790</v>
      </c>
      <c r="B792" s="4" t="str">
        <f>"36502022010722132192927"</f>
        <v>36502022010722132192927</v>
      </c>
      <c r="C792" s="4" t="s">
        <v>7</v>
      </c>
      <c r="D792" s="4" t="str">
        <f>"莫小婷"</f>
        <v>莫小婷</v>
      </c>
    </row>
    <row r="793" spans="1:4" s="1" customFormat="1" ht="34.5" customHeight="1">
      <c r="A793" s="4">
        <v>791</v>
      </c>
      <c r="B793" s="4" t="str">
        <f>"36502022010804370893085"</f>
        <v>36502022010804370893085</v>
      </c>
      <c r="C793" s="4" t="s">
        <v>7</v>
      </c>
      <c r="D793" s="4" t="str">
        <f>"葛雯佳"</f>
        <v>葛雯佳</v>
      </c>
    </row>
    <row r="794" spans="1:4" s="1" customFormat="1" ht="34.5" customHeight="1">
      <c r="A794" s="4">
        <v>792</v>
      </c>
      <c r="B794" s="4" t="str">
        <f>"36502022010808274893105"</f>
        <v>36502022010808274893105</v>
      </c>
      <c r="C794" s="4" t="s">
        <v>7</v>
      </c>
      <c r="D794" s="4" t="str">
        <f>"邓婷婷"</f>
        <v>邓婷婷</v>
      </c>
    </row>
    <row r="795" spans="1:4" s="1" customFormat="1" ht="34.5" customHeight="1">
      <c r="A795" s="4">
        <v>793</v>
      </c>
      <c r="B795" s="4" t="str">
        <f>"36502022010808570193125"</f>
        <v>36502022010808570193125</v>
      </c>
      <c r="C795" s="4" t="s">
        <v>7</v>
      </c>
      <c r="D795" s="4" t="str">
        <f>"吴琪琪"</f>
        <v>吴琪琪</v>
      </c>
    </row>
    <row r="796" spans="1:4" s="1" customFormat="1" ht="34.5" customHeight="1">
      <c r="A796" s="4">
        <v>794</v>
      </c>
      <c r="B796" s="4" t="str">
        <f>"36502022010809251293143"</f>
        <v>36502022010809251293143</v>
      </c>
      <c r="C796" s="4" t="s">
        <v>7</v>
      </c>
      <c r="D796" s="4" t="str">
        <f>"贾雅清"</f>
        <v>贾雅清</v>
      </c>
    </row>
    <row r="797" spans="1:4" s="1" customFormat="1" ht="34.5" customHeight="1">
      <c r="A797" s="4">
        <v>795</v>
      </c>
      <c r="B797" s="4" t="str">
        <f>"36502022010810330793221"</f>
        <v>36502022010810330793221</v>
      </c>
      <c r="C797" s="4" t="s">
        <v>7</v>
      </c>
      <c r="D797" s="4" t="str">
        <f>"刘梦鹤"</f>
        <v>刘梦鹤</v>
      </c>
    </row>
    <row r="798" spans="1:4" s="1" customFormat="1" ht="34.5" customHeight="1">
      <c r="A798" s="4">
        <v>796</v>
      </c>
      <c r="B798" s="4" t="str">
        <f>"36502022010812494093399"</f>
        <v>36502022010812494093399</v>
      </c>
      <c r="C798" s="4" t="s">
        <v>7</v>
      </c>
      <c r="D798" s="4" t="str">
        <f>"邱晓翠"</f>
        <v>邱晓翠</v>
      </c>
    </row>
    <row r="799" spans="1:4" s="1" customFormat="1" ht="34.5" customHeight="1">
      <c r="A799" s="4">
        <v>797</v>
      </c>
      <c r="B799" s="4" t="str">
        <f>"36502022010813255893444"</f>
        <v>36502022010813255893444</v>
      </c>
      <c r="C799" s="4" t="s">
        <v>7</v>
      </c>
      <c r="D799" s="4" t="str">
        <f>"陈宇洋"</f>
        <v>陈宇洋</v>
      </c>
    </row>
    <row r="800" spans="1:4" s="1" customFormat="1" ht="34.5" customHeight="1">
      <c r="A800" s="4">
        <v>798</v>
      </c>
      <c r="B800" s="4" t="str">
        <f>"36502022010813381293463"</f>
        <v>36502022010813381293463</v>
      </c>
      <c r="C800" s="4" t="s">
        <v>7</v>
      </c>
      <c r="D800" s="4" t="str">
        <f>"何敏"</f>
        <v>何敏</v>
      </c>
    </row>
    <row r="801" spans="1:4" s="1" customFormat="1" ht="34.5" customHeight="1">
      <c r="A801" s="4">
        <v>799</v>
      </c>
      <c r="B801" s="4" t="str">
        <f>"36502022010813591793484"</f>
        <v>36502022010813591793484</v>
      </c>
      <c r="C801" s="4" t="s">
        <v>7</v>
      </c>
      <c r="D801" s="4" t="str">
        <f>"石霄婷"</f>
        <v>石霄婷</v>
      </c>
    </row>
    <row r="802" spans="1:4" s="1" customFormat="1" ht="34.5" customHeight="1">
      <c r="A802" s="4">
        <v>800</v>
      </c>
      <c r="B802" s="4" t="str">
        <f>"36502022010814381093544"</f>
        <v>36502022010814381093544</v>
      </c>
      <c r="C802" s="4" t="s">
        <v>7</v>
      </c>
      <c r="D802" s="4" t="str">
        <f>"王茜"</f>
        <v>王茜</v>
      </c>
    </row>
    <row r="803" spans="1:4" s="1" customFormat="1" ht="34.5" customHeight="1">
      <c r="A803" s="4">
        <v>801</v>
      </c>
      <c r="B803" s="4" t="str">
        <f>"36502022010815192893611"</f>
        <v>36502022010815192893611</v>
      </c>
      <c r="C803" s="4" t="s">
        <v>7</v>
      </c>
      <c r="D803" s="4" t="str">
        <f>"潘春俐"</f>
        <v>潘春俐</v>
      </c>
    </row>
    <row r="804" spans="1:4" s="1" customFormat="1" ht="34.5" customHeight="1">
      <c r="A804" s="4">
        <v>802</v>
      </c>
      <c r="B804" s="4" t="str">
        <f>"36502022010816092093691"</f>
        <v>36502022010816092093691</v>
      </c>
      <c r="C804" s="4" t="s">
        <v>7</v>
      </c>
      <c r="D804" s="4" t="str">
        <f>"王慧"</f>
        <v>王慧</v>
      </c>
    </row>
    <row r="805" spans="1:4" s="1" customFormat="1" ht="34.5" customHeight="1">
      <c r="A805" s="4">
        <v>803</v>
      </c>
      <c r="B805" s="4" t="str">
        <f>"36502022010816193993710"</f>
        <v>36502022010816193993710</v>
      </c>
      <c r="C805" s="4" t="s">
        <v>7</v>
      </c>
      <c r="D805" s="4" t="str">
        <f>"周艳"</f>
        <v>周艳</v>
      </c>
    </row>
    <row r="806" spans="1:4" s="1" customFormat="1" ht="34.5" customHeight="1">
      <c r="A806" s="4">
        <v>804</v>
      </c>
      <c r="B806" s="4" t="str">
        <f>"36502022010816291393728"</f>
        <v>36502022010816291393728</v>
      </c>
      <c r="C806" s="4" t="s">
        <v>7</v>
      </c>
      <c r="D806" s="4" t="str">
        <f>"曹樱"</f>
        <v>曹樱</v>
      </c>
    </row>
    <row r="807" spans="1:4" s="1" customFormat="1" ht="34.5" customHeight="1">
      <c r="A807" s="4">
        <v>805</v>
      </c>
      <c r="B807" s="4" t="str">
        <f>"36502022010817080493789"</f>
        <v>36502022010817080493789</v>
      </c>
      <c r="C807" s="4" t="s">
        <v>7</v>
      </c>
      <c r="D807" s="4" t="str">
        <f>"范翼"</f>
        <v>范翼</v>
      </c>
    </row>
    <row r="808" spans="1:4" s="1" customFormat="1" ht="34.5" customHeight="1">
      <c r="A808" s="4">
        <v>806</v>
      </c>
      <c r="B808" s="4" t="str">
        <f>"36502022010817465993861"</f>
        <v>36502022010817465993861</v>
      </c>
      <c r="C808" s="4" t="s">
        <v>7</v>
      </c>
      <c r="D808" s="4" t="str">
        <f>"吴梦哲"</f>
        <v>吴梦哲</v>
      </c>
    </row>
    <row r="809" spans="1:4" s="1" customFormat="1" ht="34.5" customHeight="1">
      <c r="A809" s="4">
        <v>807</v>
      </c>
      <c r="B809" s="4" t="str">
        <f>"36502022010818222193912"</f>
        <v>36502022010818222193912</v>
      </c>
      <c r="C809" s="4" t="s">
        <v>7</v>
      </c>
      <c r="D809" s="4" t="str">
        <f>"谢仙妹"</f>
        <v>谢仙妹</v>
      </c>
    </row>
    <row r="810" spans="1:4" s="1" customFormat="1" ht="34.5" customHeight="1">
      <c r="A810" s="4">
        <v>808</v>
      </c>
      <c r="B810" s="4" t="str">
        <f>"36502022010818540893952"</f>
        <v>36502022010818540893952</v>
      </c>
      <c r="C810" s="4" t="s">
        <v>7</v>
      </c>
      <c r="D810" s="4" t="str">
        <f>"吴秋颜"</f>
        <v>吴秋颜</v>
      </c>
    </row>
    <row r="811" spans="1:4" s="1" customFormat="1" ht="34.5" customHeight="1">
      <c r="A811" s="4">
        <v>809</v>
      </c>
      <c r="B811" s="4" t="str">
        <f>"36502022010820134094096"</f>
        <v>36502022010820134094096</v>
      </c>
      <c r="C811" s="4" t="s">
        <v>7</v>
      </c>
      <c r="D811" s="4" t="str">
        <f>"吴文越"</f>
        <v>吴文越</v>
      </c>
    </row>
    <row r="812" spans="1:4" s="1" customFormat="1" ht="34.5" customHeight="1">
      <c r="A812" s="4">
        <v>810</v>
      </c>
      <c r="B812" s="4" t="str">
        <f>"36502022010821322494268"</f>
        <v>36502022010821322494268</v>
      </c>
      <c r="C812" s="4" t="s">
        <v>7</v>
      </c>
      <c r="D812" s="4" t="str">
        <f>"王顺妮"</f>
        <v>王顺妮</v>
      </c>
    </row>
    <row r="813" spans="1:4" s="1" customFormat="1" ht="34.5" customHeight="1">
      <c r="A813" s="4">
        <v>811</v>
      </c>
      <c r="B813" s="4" t="str">
        <f>"36502022010821334494269"</f>
        <v>36502022010821334494269</v>
      </c>
      <c r="C813" s="4" t="s">
        <v>7</v>
      </c>
      <c r="D813" s="4" t="str">
        <f>"张莺蓝"</f>
        <v>张莺蓝</v>
      </c>
    </row>
    <row r="814" spans="1:4" s="1" customFormat="1" ht="34.5" customHeight="1">
      <c r="A814" s="4">
        <v>812</v>
      </c>
      <c r="B814" s="4" t="str">
        <f>"36502022010821413594284"</f>
        <v>36502022010821413594284</v>
      </c>
      <c r="C814" s="4" t="s">
        <v>7</v>
      </c>
      <c r="D814" s="4" t="str">
        <f>"黎保女"</f>
        <v>黎保女</v>
      </c>
    </row>
    <row r="815" spans="1:4" s="1" customFormat="1" ht="34.5" customHeight="1">
      <c r="A815" s="4">
        <v>813</v>
      </c>
      <c r="B815" s="4" t="str">
        <f>"36502022010822161094359"</f>
        <v>36502022010822161094359</v>
      </c>
      <c r="C815" s="4" t="s">
        <v>7</v>
      </c>
      <c r="D815" s="4" t="str">
        <f>"伍承杰"</f>
        <v>伍承杰</v>
      </c>
    </row>
    <row r="816" spans="1:4" s="1" customFormat="1" ht="34.5" customHeight="1">
      <c r="A816" s="4">
        <v>814</v>
      </c>
      <c r="B816" s="4" t="str">
        <f>"36502022010822262094374"</f>
        <v>36502022010822262094374</v>
      </c>
      <c r="C816" s="4" t="s">
        <v>7</v>
      </c>
      <c r="D816" s="4" t="str">
        <f>"李欣洋"</f>
        <v>李欣洋</v>
      </c>
    </row>
    <row r="817" spans="1:4" s="1" customFormat="1" ht="34.5" customHeight="1">
      <c r="A817" s="4">
        <v>815</v>
      </c>
      <c r="B817" s="4" t="str">
        <f>"36502022010822475594413"</f>
        <v>36502022010822475594413</v>
      </c>
      <c r="C817" s="4" t="s">
        <v>7</v>
      </c>
      <c r="D817" s="4" t="str">
        <f>"吴柔慧"</f>
        <v>吴柔慧</v>
      </c>
    </row>
    <row r="818" spans="1:4" s="1" customFormat="1" ht="34.5" customHeight="1">
      <c r="A818" s="4">
        <v>816</v>
      </c>
      <c r="B818" s="4" t="str">
        <f>"36502022010822574294431"</f>
        <v>36502022010822574294431</v>
      </c>
      <c r="C818" s="4" t="s">
        <v>7</v>
      </c>
      <c r="D818" s="4" t="str">
        <f>"冯怀月"</f>
        <v>冯怀月</v>
      </c>
    </row>
    <row r="819" spans="1:4" s="1" customFormat="1" ht="34.5" customHeight="1">
      <c r="A819" s="4">
        <v>817</v>
      </c>
      <c r="B819" s="4" t="str">
        <f>"36502022010823011294442"</f>
        <v>36502022010823011294442</v>
      </c>
      <c r="C819" s="4" t="s">
        <v>7</v>
      </c>
      <c r="D819" s="4" t="str">
        <f>"范雨环"</f>
        <v>范雨环</v>
      </c>
    </row>
    <row r="820" spans="1:4" s="1" customFormat="1" ht="34.5" customHeight="1">
      <c r="A820" s="4">
        <v>818</v>
      </c>
      <c r="B820" s="4" t="str">
        <f>"36502022010823200394474"</f>
        <v>36502022010823200394474</v>
      </c>
      <c r="C820" s="4" t="s">
        <v>7</v>
      </c>
      <c r="D820" s="4" t="str">
        <f>"罗丛青"</f>
        <v>罗丛青</v>
      </c>
    </row>
    <row r="821" spans="1:4" s="1" customFormat="1" ht="34.5" customHeight="1">
      <c r="A821" s="4">
        <v>819</v>
      </c>
      <c r="B821" s="4" t="str">
        <f>"36502022010901414594578"</f>
        <v>36502022010901414594578</v>
      </c>
      <c r="C821" s="4" t="s">
        <v>7</v>
      </c>
      <c r="D821" s="4" t="str">
        <f>"林敏"</f>
        <v>林敏</v>
      </c>
    </row>
    <row r="822" spans="1:4" s="1" customFormat="1" ht="34.5" customHeight="1">
      <c r="A822" s="4">
        <v>820</v>
      </c>
      <c r="B822" s="4" t="str">
        <f>"36502022010909594294698"</f>
        <v>36502022010909594294698</v>
      </c>
      <c r="C822" s="4" t="s">
        <v>7</v>
      </c>
      <c r="D822" s="4" t="str">
        <f>"符丽美"</f>
        <v>符丽美</v>
      </c>
    </row>
    <row r="823" spans="1:4" s="1" customFormat="1" ht="34.5" customHeight="1">
      <c r="A823" s="4">
        <v>821</v>
      </c>
      <c r="B823" s="4" t="str">
        <f>"36502022010910213994736"</f>
        <v>36502022010910213994736</v>
      </c>
      <c r="C823" s="4" t="s">
        <v>7</v>
      </c>
      <c r="D823" s="4" t="str">
        <f>"韦忆琳"</f>
        <v>韦忆琳</v>
      </c>
    </row>
    <row r="824" spans="1:4" s="1" customFormat="1" ht="34.5" customHeight="1">
      <c r="A824" s="4">
        <v>822</v>
      </c>
      <c r="B824" s="4" t="str">
        <f>"36502022010910394494798"</f>
        <v>36502022010910394494798</v>
      </c>
      <c r="C824" s="4" t="s">
        <v>7</v>
      </c>
      <c r="D824" s="4" t="str">
        <f>"符小丽"</f>
        <v>符小丽</v>
      </c>
    </row>
    <row r="825" spans="1:4" s="1" customFormat="1" ht="34.5" customHeight="1">
      <c r="A825" s="4">
        <v>823</v>
      </c>
      <c r="B825" s="4" t="str">
        <f>"36502022010910433594808"</f>
        <v>36502022010910433594808</v>
      </c>
      <c r="C825" s="4" t="s">
        <v>7</v>
      </c>
      <c r="D825" s="4" t="str">
        <f>"庞曼舒"</f>
        <v>庞曼舒</v>
      </c>
    </row>
    <row r="826" spans="1:4" s="1" customFormat="1" ht="34.5" customHeight="1">
      <c r="A826" s="4">
        <v>824</v>
      </c>
      <c r="B826" s="4" t="str">
        <f>"36502022010910551894845"</f>
        <v>36502022010910551894845</v>
      </c>
      <c r="C826" s="4" t="s">
        <v>7</v>
      </c>
      <c r="D826" s="4" t="str">
        <f>"符连妍"</f>
        <v>符连妍</v>
      </c>
    </row>
    <row r="827" spans="1:4" s="1" customFormat="1" ht="34.5" customHeight="1">
      <c r="A827" s="4">
        <v>825</v>
      </c>
      <c r="B827" s="4" t="str">
        <f>"36502022010911142994896"</f>
        <v>36502022010911142994896</v>
      </c>
      <c r="C827" s="4" t="s">
        <v>7</v>
      </c>
      <c r="D827" s="4" t="str">
        <f>"林奕君"</f>
        <v>林奕君</v>
      </c>
    </row>
    <row r="828" spans="1:4" s="1" customFormat="1" ht="34.5" customHeight="1">
      <c r="A828" s="4">
        <v>826</v>
      </c>
      <c r="B828" s="4" t="str">
        <f>"36502022010911144694897"</f>
        <v>36502022010911144694897</v>
      </c>
      <c r="C828" s="4" t="s">
        <v>7</v>
      </c>
      <c r="D828" s="4" t="str">
        <f>"王涛"</f>
        <v>王涛</v>
      </c>
    </row>
    <row r="829" spans="1:4" s="1" customFormat="1" ht="34.5" customHeight="1">
      <c r="A829" s="4">
        <v>827</v>
      </c>
      <c r="B829" s="4" t="str">
        <f>"36502022010211001272581"</f>
        <v>36502022010211001272581</v>
      </c>
      <c r="C829" s="4" t="s">
        <v>8</v>
      </c>
      <c r="D829" s="4" t="str">
        <f>"李仪"</f>
        <v>李仪</v>
      </c>
    </row>
    <row r="830" spans="1:4" s="1" customFormat="1" ht="34.5" customHeight="1">
      <c r="A830" s="4">
        <v>828</v>
      </c>
      <c r="B830" s="4" t="str">
        <f>"36502022010211082072596"</f>
        <v>36502022010211082072596</v>
      </c>
      <c r="C830" s="4" t="s">
        <v>8</v>
      </c>
      <c r="D830" s="4" t="str">
        <f>"谢耀欣"</f>
        <v>谢耀欣</v>
      </c>
    </row>
    <row r="831" spans="1:4" s="1" customFormat="1" ht="34.5" customHeight="1">
      <c r="A831" s="4">
        <v>829</v>
      </c>
      <c r="B831" s="4" t="str">
        <f>"36502022010213074372760"</f>
        <v>36502022010213074372760</v>
      </c>
      <c r="C831" s="4" t="s">
        <v>8</v>
      </c>
      <c r="D831" s="4" t="str">
        <f>"黄德江"</f>
        <v>黄德江</v>
      </c>
    </row>
    <row r="832" spans="1:4" s="1" customFormat="1" ht="34.5" customHeight="1">
      <c r="A832" s="4">
        <v>830</v>
      </c>
      <c r="B832" s="4" t="str">
        <f>"36502022010213454372812"</f>
        <v>36502022010213454372812</v>
      </c>
      <c r="C832" s="4" t="s">
        <v>8</v>
      </c>
      <c r="D832" s="4" t="str">
        <f>"刘福聚"</f>
        <v>刘福聚</v>
      </c>
    </row>
    <row r="833" spans="1:4" s="1" customFormat="1" ht="34.5" customHeight="1">
      <c r="A833" s="4">
        <v>831</v>
      </c>
      <c r="B833" s="4" t="str">
        <f>"36502022010214210772853"</f>
        <v>36502022010214210772853</v>
      </c>
      <c r="C833" s="4" t="s">
        <v>8</v>
      </c>
      <c r="D833" s="4" t="str">
        <f>"符士坚"</f>
        <v>符士坚</v>
      </c>
    </row>
    <row r="834" spans="1:4" s="1" customFormat="1" ht="34.5" customHeight="1">
      <c r="A834" s="4">
        <v>832</v>
      </c>
      <c r="B834" s="4" t="str">
        <f>"36502022010219073573152"</f>
        <v>36502022010219073573152</v>
      </c>
      <c r="C834" s="4" t="s">
        <v>8</v>
      </c>
      <c r="D834" s="4" t="str">
        <f>"邓雪银"</f>
        <v>邓雪银</v>
      </c>
    </row>
    <row r="835" spans="1:4" s="1" customFormat="1" ht="34.5" customHeight="1">
      <c r="A835" s="4">
        <v>833</v>
      </c>
      <c r="B835" s="4" t="str">
        <f>"36502022010220225473244"</f>
        <v>36502022010220225473244</v>
      </c>
      <c r="C835" s="4" t="s">
        <v>8</v>
      </c>
      <c r="D835" s="4" t="str">
        <f>"王运仙"</f>
        <v>王运仙</v>
      </c>
    </row>
    <row r="836" spans="1:4" s="1" customFormat="1" ht="34.5" customHeight="1">
      <c r="A836" s="4">
        <v>834</v>
      </c>
      <c r="B836" s="4" t="str">
        <f>"36502022010221045273283"</f>
        <v>36502022010221045273283</v>
      </c>
      <c r="C836" s="4" t="s">
        <v>8</v>
      </c>
      <c r="D836" s="4" t="str">
        <f>"林万玲"</f>
        <v>林万玲</v>
      </c>
    </row>
    <row r="837" spans="1:4" s="1" customFormat="1" ht="34.5" customHeight="1">
      <c r="A837" s="4">
        <v>835</v>
      </c>
      <c r="B837" s="4" t="str">
        <f>"36502022010221453673338"</f>
        <v>36502022010221453673338</v>
      </c>
      <c r="C837" s="4" t="s">
        <v>8</v>
      </c>
      <c r="D837" s="4" t="str">
        <f>"吴香南"</f>
        <v>吴香南</v>
      </c>
    </row>
    <row r="838" spans="1:4" s="1" customFormat="1" ht="34.5" customHeight="1">
      <c r="A838" s="4">
        <v>836</v>
      </c>
      <c r="B838" s="4" t="str">
        <f>"36502022010222141273372"</f>
        <v>36502022010222141273372</v>
      </c>
      <c r="C838" s="4" t="s">
        <v>8</v>
      </c>
      <c r="D838" s="4" t="str">
        <f>"牟思诺"</f>
        <v>牟思诺</v>
      </c>
    </row>
    <row r="839" spans="1:4" s="1" customFormat="1" ht="34.5" customHeight="1">
      <c r="A839" s="4">
        <v>837</v>
      </c>
      <c r="B839" s="4" t="str">
        <f>"36502022010223442173432"</f>
        <v>36502022010223442173432</v>
      </c>
      <c r="C839" s="4" t="s">
        <v>8</v>
      </c>
      <c r="D839" s="4" t="str">
        <f>"郭泓强"</f>
        <v>郭泓强</v>
      </c>
    </row>
    <row r="840" spans="1:4" s="1" customFormat="1" ht="34.5" customHeight="1">
      <c r="A840" s="4">
        <v>838</v>
      </c>
      <c r="B840" s="4" t="str">
        <f>"36502022010300523773458"</f>
        <v>36502022010300523773458</v>
      </c>
      <c r="C840" s="4" t="s">
        <v>8</v>
      </c>
      <c r="D840" s="4" t="str">
        <f>"郑小佳"</f>
        <v>郑小佳</v>
      </c>
    </row>
    <row r="841" spans="1:4" s="1" customFormat="1" ht="34.5" customHeight="1">
      <c r="A841" s="4">
        <v>839</v>
      </c>
      <c r="B841" s="4" t="str">
        <f>"36502022010308475373603"</f>
        <v>36502022010308475373603</v>
      </c>
      <c r="C841" s="4" t="s">
        <v>8</v>
      </c>
      <c r="D841" s="4" t="str">
        <f>"李思雅"</f>
        <v>李思雅</v>
      </c>
    </row>
    <row r="842" spans="1:4" s="1" customFormat="1" ht="34.5" customHeight="1">
      <c r="A842" s="4">
        <v>840</v>
      </c>
      <c r="B842" s="4" t="str">
        <f>"36502022010309144973721"</f>
        <v>36502022010309144973721</v>
      </c>
      <c r="C842" s="4" t="s">
        <v>8</v>
      </c>
      <c r="D842" s="4" t="str">
        <f>"吴丽芳"</f>
        <v>吴丽芳</v>
      </c>
    </row>
    <row r="843" spans="1:4" s="1" customFormat="1" ht="34.5" customHeight="1">
      <c r="A843" s="4">
        <v>841</v>
      </c>
      <c r="B843" s="4" t="str">
        <f>"36502022010309152573725"</f>
        <v>36502022010309152573725</v>
      </c>
      <c r="C843" s="4" t="s">
        <v>8</v>
      </c>
      <c r="D843" s="4" t="str">
        <f>"陈德宇"</f>
        <v>陈德宇</v>
      </c>
    </row>
    <row r="844" spans="1:4" s="1" customFormat="1" ht="34.5" customHeight="1">
      <c r="A844" s="4">
        <v>842</v>
      </c>
      <c r="B844" s="4" t="str">
        <f>"36502022010309405773849"</f>
        <v>36502022010309405773849</v>
      </c>
      <c r="C844" s="4" t="s">
        <v>8</v>
      </c>
      <c r="D844" s="4" t="str">
        <f>"许燕芬"</f>
        <v>许燕芬</v>
      </c>
    </row>
    <row r="845" spans="1:4" s="1" customFormat="1" ht="34.5" customHeight="1">
      <c r="A845" s="4">
        <v>843</v>
      </c>
      <c r="B845" s="4" t="str">
        <f>"36502022010310421874180"</f>
        <v>36502022010310421874180</v>
      </c>
      <c r="C845" s="4" t="s">
        <v>8</v>
      </c>
      <c r="D845" s="4" t="str">
        <f>"朱园园"</f>
        <v>朱园园</v>
      </c>
    </row>
    <row r="846" spans="1:4" s="1" customFormat="1" ht="34.5" customHeight="1">
      <c r="A846" s="4">
        <v>844</v>
      </c>
      <c r="B846" s="4" t="str">
        <f>"36502022010311243574397"</f>
        <v>36502022010311243574397</v>
      </c>
      <c r="C846" s="4" t="s">
        <v>8</v>
      </c>
      <c r="D846" s="4" t="str">
        <f>"许悦"</f>
        <v>许悦</v>
      </c>
    </row>
    <row r="847" spans="1:4" s="1" customFormat="1" ht="34.5" customHeight="1">
      <c r="A847" s="4">
        <v>845</v>
      </c>
      <c r="B847" s="4" t="str">
        <f>"36502022010312354374740"</f>
        <v>36502022010312354374740</v>
      </c>
      <c r="C847" s="4" t="s">
        <v>8</v>
      </c>
      <c r="D847" s="4" t="str">
        <f>"黄伟伦"</f>
        <v>黄伟伦</v>
      </c>
    </row>
    <row r="848" spans="1:4" s="1" customFormat="1" ht="34.5" customHeight="1">
      <c r="A848" s="4">
        <v>846</v>
      </c>
      <c r="B848" s="4" t="str">
        <f>"36502022010312574574845"</f>
        <v>36502022010312574574845</v>
      </c>
      <c r="C848" s="4" t="s">
        <v>8</v>
      </c>
      <c r="D848" s="4" t="str">
        <f>"吴坤权"</f>
        <v>吴坤权</v>
      </c>
    </row>
    <row r="849" spans="1:4" s="1" customFormat="1" ht="34.5" customHeight="1">
      <c r="A849" s="4">
        <v>847</v>
      </c>
      <c r="B849" s="4" t="str">
        <f>"36502022010314150475145"</f>
        <v>36502022010314150475145</v>
      </c>
      <c r="C849" s="4" t="s">
        <v>8</v>
      </c>
      <c r="D849" s="4" t="str">
        <f>"李奇林"</f>
        <v>李奇林</v>
      </c>
    </row>
    <row r="850" spans="1:4" s="1" customFormat="1" ht="34.5" customHeight="1">
      <c r="A850" s="4">
        <v>848</v>
      </c>
      <c r="B850" s="4" t="str">
        <f>"36502022010314241975180"</f>
        <v>36502022010314241975180</v>
      </c>
      <c r="C850" s="4" t="s">
        <v>8</v>
      </c>
      <c r="D850" s="4" t="str">
        <f>"梁振伟"</f>
        <v>梁振伟</v>
      </c>
    </row>
    <row r="851" spans="1:4" s="1" customFormat="1" ht="34.5" customHeight="1">
      <c r="A851" s="4">
        <v>849</v>
      </c>
      <c r="B851" s="4" t="str">
        <f>"36502022010315441275464"</f>
        <v>36502022010315441275464</v>
      </c>
      <c r="C851" s="4" t="s">
        <v>8</v>
      </c>
      <c r="D851" s="4" t="str">
        <f>"罗金羽"</f>
        <v>罗金羽</v>
      </c>
    </row>
    <row r="852" spans="1:4" s="1" customFormat="1" ht="34.5" customHeight="1">
      <c r="A852" s="4">
        <v>850</v>
      </c>
      <c r="B852" s="4" t="str">
        <f>"36502022010315534075494"</f>
        <v>36502022010315534075494</v>
      </c>
      <c r="C852" s="4" t="s">
        <v>8</v>
      </c>
      <c r="D852" s="4" t="str">
        <f>"郭伟健"</f>
        <v>郭伟健</v>
      </c>
    </row>
    <row r="853" spans="1:4" s="1" customFormat="1" ht="34.5" customHeight="1">
      <c r="A853" s="4">
        <v>851</v>
      </c>
      <c r="B853" s="4" t="str">
        <f>"36502022010316134175567"</f>
        <v>36502022010316134175567</v>
      </c>
      <c r="C853" s="4" t="s">
        <v>8</v>
      </c>
      <c r="D853" s="4" t="str">
        <f>"张政"</f>
        <v>张政</v>
      </c>
    </row>
    <row r="854" spans="1:4" s="1" customFormat="1" ht="34.5" customHeight="1">
      <c r="A854" s="4">
        <v>852</v>
      </c>
      <c r="B854" s="4" t="str">
        <f>"36502022010316294475631"</f>
        <v>36502022010316294475631</v>
      </c>
      <c r="C854" s="4" t="s">
        <v>8</v>
      </c>
      <c r="D854" s="4" t="str">
        <f>"王志亮"</f>
        <v>王志亮</v>
      </c>
    </row>
    <row r="855" spans="1:4" s="1" customFormat="1" ht="34.5" customHeight="1">
      <c r="A855" s="4">
        <v>853</v>
      </c>
      <c r="B855" s="4" t="str">
        <f>"36502022010317471975884"</f>
        <v>36502022010317471975884</v>
      </c>
      <c r="C855" s="4" t="s">
        <v>8</v>
      </c>
      <c r="D855" s="4" t="str">
        <f>"陈文河"</f>
        <v>陈文河</v>
      </c>
    </row>
    <row r="856" spans="1:4" s="1" customFormat="1" ht="34.5" customHeight="1">
      <c r="A856" s="4">
        <v>854</v>
      </c>
      <c r="B856" s="4" t="str">
        <f>"36502022010318155875968"</f>
        <v>36502022010318155875968</v>
      </c>
      <c r="C856" s="4" t="s">
        <v>8</v>
      </c>
      <c r="D856" s="4" t="str">
        <f>"张网"</f>
        <v>张网</v>
      </c>
    </row>
    <row r="857" spans="1:4" s="1" customFormat="1" ht="34.5" customHeight="1">
      <c r="A857" s="4">
        <v>855</v>
      </c>
      <c r="B857" s="4" t="str">
        <f>"36502022010318213075986"</f>
        <v>36502022010318213075986</v>
      </c>
      <c r="C857" s="4" t="s">
        <v>8</v>
      </c>
      <c r="D857" s="4" t="str">
        <f>"杨来浩"</f>
        <v>杨来浩</v>
      </c>
    </row>
    <row r="858" spans="1:4" s="1" customFormat="1" ht="34.5" customHeight="1">
      <c r="A858" s="4">
        <v>856</v>
      </c>
      <c r="B858" s="4" t="str">
        <f>"36502022010318242175995"</f>
        <v>36502022010318242175995</v>
      </c>
      <c r="C858" s="4" t="s">
        <v>8</v>
      </c>
      <c r="D858" s="4" t="str">
        <f>"符清源"</f>
        <v>符清源</v>
      </c>
    </row>
    <row r="859" spans="1:4" s="1" customFormat="1" ht="34.5" customHeight="1">
      <c r="A859" s="4">
        <v>857</v>
      </c>
      <c r="B859" s="4" t="str">
        <f>"36502022010319550976291"</f>
        <v>36502022010319550976291</v>
      </c>
      <c r="C859" s="4" t="s">
        <v>8</v>
      </c>
      <c r="D859" s="4" t="str">
        <f>"丘蕊"</f>
        <v>丘蕊</v>
      </c>
    </row>
    <row r="860" spans="1:4" s="1" customFormat="1" ht="34.5" customHeight="1">
      <c r="A860" s="4">
        <v>858</v>
      </c>
      <c r="B860" s="4" t="str">
        <f>"36502022010320434776442"</f>
        <v>36502022010320434776442</v>
      </c>
      <c r="C860" s="4" t="s">
        <v>8</v>
      </c>
      <c r="D860" s="4" t="str">
        <f>"杨易"</f>
        <v>杨易</v>
      </c>
    </row>
    <row r="861" spans="1:4" s="1" customFormat="1" ht="34.5" customHeight="1">
      <c r="A861" s="4">
        <v>859</v>
      </c>
      <c r="B861" s="4" t="str">
        <f>"36502022010321394276623"</f>
        <v>36502022010321394276623</v>
      </c>
      <c r="C861" s="4" t="s">
        <v>8</v>
      </c>
      <c r="D861" s="4" t="str">
        <f>"谭秋燕"</f>
        <v>谭秋燕</v>
      </c>
    </row>
    <row r="862" spans="1:4" s="1" customFormat="1" ht="34.5" customHeight="1">
      <c r="A862" s="4">
        <v>860</v>
      </c>
      <c r="B862" s="4" t="str">
        <f>"36502022010322215576756"</f>
        <v>36502022010322215576756</v>
      </c>
      <c r="C862" s="4" t="s">
        <v>8</v>
      </c>
      <c r="D862" s="4" t="str">
        <f>"杨向佳"</f>
        <v>杨向佳</v>
      </c>
    </row>
    <row r="863" spans="1:4" s="1" customFormat="1" ht="34.5" customHeight="1">
      <c r="A863" s="4">
        <v>861</v>
      </c>
      <c r="B863" s="4" t="str">
        <f>"36502022010323253376908"</f>
        <v>36502022010323253376908</v>
      </c>
      <c r="C863" s="4" t="s">
        <v>8</v>
      </c>
      <c r="D863" s="4" t="str">
        <f>"王万丹"</f>
        <v>王万丹</v>
      </c>
    </row>
    <row r="864" spans="1:4" s="1" customFormat="1" ht="34.5" customHeight="1">
      <c r="A864" s="4">
        <v>862</v>
      </c>
      <c r="B864" s="4" t="str">
        <f>"36502022010408334477221"</f>
        <v>36502022010408334477221</v>
      </c>
      <c r="C864" s="4" t="s">
        <v>8</v>
      </c>
      <c r="D864" s="4" t="str">
        <f>"陈燕"</f>
        <v>陈燕</v>
      </c>
    </row>
    <row r="865" spans="1:4" s="1" customFormat="1" ht="34.5" customHeight="1">
      <c r="A865" s="4">
        <v>863</v>
      </c>
      <c r="B865" s="4" t="str">
        <f>"36502022010408475277309"</f>
        <v>36502022010408475277309</v>
      </c>
      <c r="C865" s="4" t="s">
        <v>8</v>
      </c>
      <c r="D865" s="4" t="str">
        <f>"覃明"</f>
        <v>覃明</v>
      </c>
    </row>
    <row r="866" spans="1:4" s="1" customFormat="1" ht="34.5" customHeight="1">
      <c r="A866" s="4">
        <v>864</v>
      </c>
      <c r="B866" s="4" t="str">
        <f>"36502022010408524277337"</f>
        <v>36502022010408524277337</v>
      </c>
      <c r="C866" s="4" t="s">
        <v>8</v>
      </c>
      <c r="D866" s="4" t="str">
        <f>"王舒凌"</f>
        <v>王舒凌</v>
      </c>
    </row>
    <row r="867" spans="1:4" s="1" customFormat="1" ht="34.5" customHeight="1">
      <c r="A867" s="4">
        <v>865</v>
      </c>
      <c r="B867" s="4" t="str">
        <f>"36502022010409064477437"</f>
        <v>36502022010409064477437</v>
      </c>
      <c r="C867" s="4" t="s">
        <v>8</v>
      </c>
      <c r="D867" s="4" t="str">
        <f>"吴小岚"</f>
        <v>吴小岚</v>
      </c>
    </row>
    <row r="868" spans="1:4" s="1" customFormat="1" ht="34.5" customHeight="1">
      <c r="A868" s="4">
        <v>866</v>
      </c>
      <c r="B868" s="4" t="str">
        <f>"36502022010409255877610"</f>
        <v>36502022010409255877610</v>
      </c>
      <c r="C868" s="4" t="s">
        <v>8</v>
      </c>
      <c r="D868" s="4" t="str">
        <f>"蒋帅"</f>
        <v>蒋帅</v>
      </c>
    </row>
    <row r="869" spans="1:4" s="1" customFormat="1" ht="34.5" customHeight="1">
      <c r="A869" s="4">
        <v>867</v>
      </c>
      <c r="B869" s="4" t="str">
        <f>"36502022010409300977644"</f>
        <v>36502022010409300977644</v>
      </c>
      <c r="C869" s="4" t="s">
        <v>8</v>
      </c>
      <c r="D869" s="4" t="str">
        <f>"杜高旺"</f>
        <v>杜高旺</v>
      </c>
    </row>
    <row r="870" spans="1:4" s="1" customFormat="1" ht="34.5" customHeight="1">
      <c r="A870" s="4">
        <v>868</v>
      </c>
      <c r="B870" s="4" t="str">
        <f>"36502022010409343277681"</f>
        <v>36502022010409343277681</v>
      </c>
      <c r="C870" s="4" t="s">
        <v>8</v>
      </c>
      <c r="D870" s="4" t="str">
        <f>"周良凯"</f>
        <v>周良凯</v>
      </c>
    </row>
    <row r="871" spans="1:4" s="1" customFormat="1" ht="34.5" customHeight="1">
      <c r="A871" s="4">
        <v>869</v>
      </c>
      <c r="B871" s="4" t="str">
        <f>"36502022010409404377727"</f>
        <v>36502022010409404377727</v>
      </c>
      <c r="C871" s="4" t="s">
        <v>8</v>
      </c>
      <c r="D871" s="4" t="str">
        <f>"华红伶"</f>
        <v>华红伶</v>
      </c>
    </row>
    <row r="872" spans="1:4" s="1" customFormat="1" ht="34.5" customHeight="1">
      <c r="A872" s="4">
        <v>870</v>
      </c>
      <c r="B872" s="4" t="str">
        <f>"36502022010410041477941"</f>
        <v>36502022010410041477941</v>
      </c>
      <c r="C872" s="4" t="s">
        <v>8</v>
      </c>
      <c r="D872" s="4" t="str">
        <f>"黄汉杰"</f>
        <v>黄汉杰</v>
      </c>
    </row>
    <row r="873" spans="1:4" s="1" customFormat="1" ht="34.5" customHeight="1">
      <c r="A873" s="4">
        <v>871</v>
      </c>
      <c r="B873" s="4" t="str">
        <f>"36502022010410104278013"</f>
        <v>36502022010410104278013</v>
      </c>
      <c r="C873" s="4" t="s">
        <v>8</v>
      </c>
      <c r="D873" s="4" t="str">
        <f>"李雨娴"</f>
        <v>李雨娴</v>
      </c>
    </row>
    <row r="874" spans="1:4" s="1" customFormat="1" ht="34.5" customHeight="1">
      <c r="A874" s="4">
        <v>872</v>
      </c>
      <c r="B874" s="4" t="str">
        <f>"36502022010410175878073"</f>
        <v>36502022010410175878073</v>
      </c>
      <c r="C874" s="4" t="s">
        <v>8</v>
      </c>
      <c r="D874" s="4" t="str">
        <f>"王星渊"</f>
        <v>王星渊</v>
      </c>
    </row>
    <row r="875" spans="1:4" s="1" customFormat="1" ht="34.5" customHeight="1">
      <c r="A875" s="4">
        <v>873</v>
      </c>
      <c r="B875" s="4" t="str">
        <f>"36502022010410305878183"</f>
        <v>36502022010410305878183</v>
      </c>
      <c r="C875" s="4" t="s">
        <v>8</v>
      </c>
      <c r="D875" s="4" t="str">
        <f>"李玥"</f>
        <v>李玥</v>
      </c>
    </row>
    <row r="876" spans="1:4" s="1" customFormat="1" ht="34.5" customHeight="1">
      <c r="A876" s="4">
        <v>874</v>
      </c>
      <c r="B876" s="4" t="str">
        <f>"36502022010410384078255"</f>
        <v>36502022010410384078255</v>
      </c>
      <c r="C876" s="4" t="s">
        <v>8</v>
      </c>
      <c r="D876" s="4" t="str">
        <f>"陈忠贵"</f>
        <v>陈忠贵</v>
      </c>
    </row>
    <row r="877" spans="1:4" s="1" customFormat="1" ht="34.5" customHeight="1">
      <c r="A877" s="4">
        <v>875</v>
      </c>
      <c r="B877" s="4" t="str">
        <f>"36502022010410440178297"</f>
        <v>36502022010410440178297</v>
      </c>
      <c r="C877" s="4" t="s">
        <v>8</v>
      </c>
      <c r="D877" s="4" t="str">
        <f>"邱玉萍"</f>
        <v>邱玉萍</v>
      </c>
    </row>
    <row r="878" spans="1:4" s="1" customFormat="1" ht="34.5" customHeight="1">
      <c r="A878" s="4">
        <v>876</v>
      </c>
      <c r="B878" s="4" t="str">
        <f>"36502022010411123878546"</f>
        <v>36502022010411123878546</v>
      </c>
      <c r="C878" s="4" t="s">
        <v>8</v>
      </c>
      <c r="D878" s="4" t="str">
        <f>"吴传曼"</f>
        <v>吴传曼</v>
      </c>
    </row>
    <row r="879" spans="1:4" s="1" customFormat="1" ht="34.5" customHeight="1">
      <c r="A879" s="4">
        <v>877</v>
      </c>
      <c r="B879" s="4" t="str">
        <f>"36502022010411160078577"</f>
        <v>36502022010411160078577</v>
      </c>
      <c r="C879" s="4" t="s">
        <v>8</v>
      </c>
      <c r="D879" s="4" t="str">
        <f>"邢金媛"</f>
        <v>邢金媛</v>
      </c>
    </row>
    <row r="880" spans="1:4" s="1" customFormat="1" ht="34.5" customHeight="1">
      <c r="A880" s="4">
        <v>878</v>
      </c>
      <c r="B880" s="4" t="str">
        <f>"36502022010411265778673"</f>
        <v>36502022010411265778673</v>
      </c>
      <c r="C880" s="4" t="s">
        <v>8</v>
      </c>
      <c r="D880" s="4" t="str">
        <f>"胡榆宗"</f>
        <v>胡榆宗</v>
      </c>
    </row>
    <row r="881" spans="1:4" s="1" customFormat="1" ht="34.5" customHeight="1">
      <c r="A881" s="4">
        <v>879</v>
      </c>
      <c r="B881" s="4" t="str">
        <f>"36502022010411414278788"</f>
        <v>36502022010411414278788</v>
      </c>
      <c r="C881" s="4" t="s">
        <v>8</v>
      </c>
      <c r="D881" s="4" t="str">
        <f>"符荣宝"</f>
        <v>符荣宝</v>
      </c>
    </row>
    <row r="882" spans="1:4" s="1" customFormat="1" ht="34.5" customHeight="1">
      <c r="A882" s="4">
        <v>880</v>
      </c>
      <c r="B882" s="4" t="str">
        <f>"36502022010412430079080"</f>
        <v>36502022010412430079080</v>
      </c>
      <c r="C882" s="4" t="s">
        <v>8</v>
      </c>
      <c r="D882" s="4" t="str">
        <f>"陈太鹏"</f>
        <v>陈太鹏</v>
      </c>
    </row>
    <row r="883" spans="1:4" s="1" customFormat="1" ht="34.5" customHeight="1">
      <c r="A883" s="4">
        <v>881</v>
      </c>
      <c r="B883" s="4" t="str">
        <f>"36502022010412474479108"</f>
        <v>36502022010412474479108</v>
      </c>
      <c r="C883" s="4" t="s">
        <v>8</v>
      </c>
      <c r="D883" s="4" t="str">
        <f>"吴艳娴"</f>
        <v>吴艳娴</v>
      </c>
    </row>
    <row r="884" spans="1:4" s="1" customFormat="1" ht="34.5" customHeight="1">
      <c r="A884" s="4">
        <v>882</v>
      </c>
      <c r="B884" s="4" t="str">
        <f>"36502022010412550679143"</f>
        <v>36502022010412550679143</v>
      </c>
      <c r="C884" s="4" t="s">
        <v>8</v>
      </c>
      <c r="D884" s="4" t="str">
        <f>"张文丽"</f>
        <v>张文丽</v>
      </c>
    </row>
    <row r="885" spans="1:4" s="1" customFormat="1" ht="34.5" customHeight="1">
      <c r="A885" s="4">
        <v>883</v>
      </c>
      <c r="B885" s="4" t="str">
        <f>"36502022010412554179146"</f>
        <v>36502022010412554179146</v>
      </c>
      <c r="C885" s="4" t="s">
        <v>8</v>
      </c>
      <c r="D885" s="4" t="str">
        <f>"赵宗颂"</f>
        <v>赵宗颂</v>
      </c>
    </row>
    <row r="886" spans="1:4" s="1" customFormat="1" ht="34.5" customHeight="1">
      <c r="A886" s="4">
        <v>884</v>
      </c>
      <c r="B886" s="4" t="str">
        <f>"36502022010413304079297"</f>
        <v>36502022010413304079297</v>
      </c>
      <c r="C886" s="4" t="s">
        <v>8</v>
      </c>
      <c r="D886" s="4" t="str">
        <f>"张瑞丹"</f>
        <v>张瑞丹</v>
      </c>
    </row>
    <row r="887" spans="1:4" s="1" customFormat="1" ht="34.5" customHeight="1">
      <c r="A887" s="4">
        <v>885</v>
      </c>
      <c r="B887" s="4" t="str">
        <f>"36502022010414242179504"</f>
        <v>36502022010414242179504</v>
      </c>
      <c r="C887" s="4" t="s">
        <v>8</v>
      </c>
      <c r="D887" s="4" t="str">
        <f>"符钰婧"</f>
        <v>符钰婧</v>
      </c>
    </row>
    <row r="888" spans="1:4" s="1" customFormat="1" ht="34.5" customHeight="1">
      <c r="A888" s="4">
        <v>886</v>
      </c>
      <c r="B888" s="4" t="str">
        <f>"36502022010415173279810"</f>
        <v>36502022010415173279810</v>
      </c>
      <c r="C888" s="4" t="s">
        <v>8</v>
      </c>
      <c r="D888" s="4" t="str">
        <f>"吴晓倩"</f>
        <v>吴晓倩</v>
      </c>
    </row>
    <row r="889" spans="1:4" s="1" customFormat="1" ht="34.5" customHeight="1">
      <c r="A889" s="4">
        <v>887</v>
      </c>
      <c r="B889" s="4" t="str">
        <f>"36502022010415365179934"</f>
        <v>36502022010415365179934</v>
      </c>
      <c r="C889" s="4" t="s">
        <v>8</v>
      </c>
      <c r="D889" s="4" t="str">
        <f>"黄湘华"</f>
        <v>黄湘华</v>
      </c>
    </row>
    <row r="890" spans="1:4" s="1" customFormat="1" ht="34.5" customHeight="1">
      <c r="A890" s="4">
        <v>888</v>
      </c>
      <c r="B890" s="4" t="str">
        <f>"36502022010415393179956"</f>
        <v>36502022010415393179956</v>
      </c>
      <c r="C890" s="4" t="s">
        <v>8</v>
      </c>
      <c r="D890" s="4" t="str">
        <f>"张喜文"</f>
        <v>张喜文</v>
      </c>
    </row>
    <row r="891" spans="1:4" s="1" customFormat="1" ht="34.5" customHeight="1">
      <c r="A891" s="4">
        <v>889</v>
      </c>
      <c r="B891" s="4" t="str">
        <f>"36502022010416170180186"</f>
        <v>36502022010416170180186</v>
      </c>
      <c r="C891" s="4" t="s">
        <v>8</v>
      </c>
      <c r="D891" s="4" t="str">
        <f>"邱杨杰"</f>
        <v>邱杨杰</v>
      </c>
    </row>
    <row r="892" spans="1:4" s="1" customFormat="1" ht="34.5" customHeight="1">
      <c r="A892" s="4">
        <v>890</v>
      </c>
      <c r="B892" s="4" t="str">
        <f>"36502022010417484880661"</f>
        <v>36502022010417484880661</v>
      </c>
      <c r="C892" s="4" t="s">
        <v>8</v>
      </c>
      <c r="D892" s="4" t="str">
        <f>"黄旭秀"</f>
        <v>黄旭秀</v>
      </c>
    </row>
    <row r="893" spans="1:4" s="1" customFormat="1" ht="34.5" customHeight="1">
      <c r="A893" s="4">
        <v>891</v>
      </c>
      <c r="B893" s="4" t="str">
        <f>"36502022010417514480678"</f>
        <v>36502022010417514480678</v>
      </c>
      <c r="C893" s="4" t="s">
        <v>8</v>
      </c>
      <c r="D893" s="4" t="str">
        <f>"吴重机"</f>
        <v>吴重机</v>
      </c>
    </row>
    <row r="894" spans="1:4" s="1" customFormat="1" ht="34.5" customHeight="1">
      <c r="A894" s="4">
        <v>892</v>
      </c>
      <c r="B894" s="4" t="str">
        <f>"36502022010417570280702"</f>
        <v>36502022010417570280702</v>
      </c>
      <c r="C894" s="4" t="s">
        <v>8</v>
      </c>
      <c r="D894" s="4" t="str">
        <f>"符亿嘉"</f>
        <v>符亿嘉</v>
      </c>
    </row>
    <row r="895" spans="1:4" s="1" customFormat="1" ht="34.5" customHeight="1">
      <c r="A895" s="4">
        <v>893</v>
      </c>
      <c r="B895" s="4" t="str">
        <f>"36502022010418035880727"</f>
        <v>36502022010418035880727</v>
      </c>
      <c r="C895" s="4" t="s">
        <v>8</v>
      </c>
      <c r="D895" s="4" t="str">
        <f>"徐文玺"</f>
        <v>徐文玺</v>
      </c>
    </row>
    <row r="896" spans="1:4" s="1" customFormat="1" ht="34.5" customHeight="1">
      <c r="A896" s="4">
        <v>894</v>
      </c>
      <c r="B896" s="4" t="str">
        <f>"36502022010418094980755"</f>
        <v>36502022010418094980755</v>
      </c>
      <c r="C896" s="4" t="s">
        <v>8</v>
      </c>
      <c r="D896" s="4" t="str">
        <f>"郭卫兵"</f>
        <v>郭卫兵</v>
      </c>
    </row>
    <row r="897" spans="1:4" s="1" customFormat="1" ht="34.5" customHeight="1">
      <c r="A897" s="4">
        <v>895</v>
      </c>
      <c r="B897" s="4" t="str">
        <f>"36502022010418235780817"</f>
        <v>36502022010418235780817</v>
      </c>
      <c r="C897" s="4" t="s">
        <v>8</v>
      </c>
      <c r="D897" s="4" t="str">
        <f>"陈英和"</f>
        <v>陈英和</v>
      </c>
    </row>
    <row r="898" spans="1:4" s="1" customFormat="1" ht="34.5" customHeight="1">
      <c r="A898" s="4">
        <v>896</v>
      </c>
      <c r="B898" s="4" t="str">
        <f>"36502022010419104981037"</f>
        <v>36502022010419104981037</v>
      </c>
      <c r="C898" s="4" t="s">
        <v>8</v>
      </c>
      <c r="D898" s="4" t="str">
        <f>"吴小振"</f>
        <v>吴小振</v>
      </c>
    </row>
    <row r="899" spans="1:4" s="1" customFormat="1" ht="34.5" customHeight="1">
      <c r="A899" s="4">
        <v>897</v>
      </c>
      <c r="B899" s="4" t="str">
        <f>"36502022010420284981413"</f>
        <v>36502022010420284981413</v>
      </c>
      <c r="C899" s="4" t="s">
        <v>8</v>
      </c>
      <c r="D899" s="4" t="str">
        <f>"王艺博"</f>
        <v>王艺博</v>
      </c>
    </row>
    <row r="900" spans="1:4" s="1" customFormat="1" ht="34.5" customHeight="1">
      <c r="A900" s="4">
        <v>898</v>
      </c>
      <c r="B900" s="4" t="str">
        <f>"36502022010420423981490"</f>
        <v>36502022010420423981490</v>
      </c>
      <c r="C900" s="4" t="s">
        <v>8</v>
      </c>
      <c r="D900" s="4" t="str">
        <f>"邱春权"</f>
        <v>邱春权</v>
      </c>
    </row>
    <row r="901" spans="1:4" s="1" customFormat="1" ht="34.5" customHeight="1">
      <c r="A901" s="4">
        <v>899</v>
      </c>
      <c r="B901" s="4" t="str">
        <f>"36502022010421561581823"</f>
        <v>36502022010421561581823</v>
      </c>
      <c r="C901" s="4" t="s">
        <v>8</v>
      </c>
      <c r="D901" s="4" t="str">
        <f>"林嘉明"</f>
        <v>林嘉明</v>
      </c>
    </row>
    <row r="902" spans="1:4" s="1" customFormat="1" ht="34.5" customHeight="1">
      <c r="A902" s="4">
        <v>900</v>
      </c>
      <c r="B902" s="4" t="str">
        <f>"36502022010423395682172"</f>
        <v>36502022010423395682172</v>
      </c>
      <c r="C902" s="4" t="s">
        <v>8</v>
      </c>
      <c r="D902" s="4" t="str">
        <f>"何萍"</f>
        <v>何萍</v>
      </c>
    </row>
    <row r="903" spans="1:4" s="1" customFormat="1" ht="34.5" customHeight="1">
      <c r="A903" s="4">
        <v>901</v>
      </c>
      <c r="B903" s="4" t="str">
        <f>"36502022010500192982261"</f>
        <v>36502022010500192982261</v>
      </c>
      <c r="C903" s="4" t="s">
        <v>8</v>
      </c>
      <c r="D903" s="4" t="str">
        <f>"李昌和"</f>
        <v>李昌和</v>
      </c>
    </row>
    <row r="904" spans="1:4" s="1" customFormat="1" ht="34.5" customHeight="1">
      <c r="A904" s="4">
        <v>902</v>
      </c>
      <c r="B904" s="4" t="str">
        <f>"36502022010509040482529"</f>
        <v>36502022010509040482529</v>
      </c>
      <c r="C904" s="4" t="s">
        <v>8</v>
      </c>
      <c r="D904" s="4" t="str">
        <f>"杨首超"</f>
        <v>杨首超</v>
      </c>
    </row>
    <row r="905" spans="1:4" s="1" customFormat="1" ht="34.5" customHeight="1">
      <c r="A905" s="4">
        <v>903</v>
      </c>
      <c r="B905" s="4" t="str">
        <f>"36502022010509145682580"</f>
        <v>36502022010509145682580</v>
      </c>
      <c r="C905" s="4" t="s">
        <v>8</v>
      </c>
      <c r="D905" s="4" t="str">
        <f>"王海珍"</f>
        <v>王海珍</v>
      </c>
    </row>
    <row r="906" spans="1:4" s="1" customFormat="1" ht="34.5" customHeight="1">
      <c r="A906" s="4">
        <v>904</v>
      </c>
      <c r="B906" s="4" t="str">
        <f>"36502022010509453382754"</f>
        <v>36502022010509453382754</v>
      </c>
      <c r="C906" s="4" t="s">
        <v>8</v>
      </c>
      <c r="D906" s="4" t="str">
        <f>"洪怡芬"</f>
        <v>洪怡芬</v>
      </c>
    </row>
    <row r="907" spans="1:4" s="1" customFormat="1" ht="34.5" customHeight="1">
      <c r="A907" s="4">
        <v>905</v>
      </c>
      <c r="B907" s="4" t="str">
        <f>"36502022010509510382788"</f>
        <v>36502022010509510382788</v>
      </c>
      <c r="C907" s="4" t="s">
        <v>8</v>
      </c>
      <c r="D907" s="4" t="str">
        <f>"刘娜"</f>
        <v>刘娜</v>
      </c>
    </row>
    <row r="908" spans="1:4" s="1" customFormat="1" ht="34.5" customHeight="1">
      <c r="A908" s="4">
        <v>906</v>
      </c>
      <c r="B908" s="4" t="str">
        <f>"36502022010510211882982"</f>
        <v>36502022010510211882982</v>
      </c>
      <c r="C908" s="4" t="s">
        <v>8</v>
      </c>
      <c r="D908" s="4" t="str">
        <f>"刘松宁"</f>
        <v>刘松宁</v>
      </c>
    </row>
    <row r="909" spans="1:4" s="1" customFormat="1" ht="34.5" customHeight="1">
      <c r="A909" s="4">
        <v>907</v>
      </c>
      <c r="B909" s="4" t="str">
        <f>"36502022010510464483169"</f>
        <v>36502022010510464483169</v>
      </c>
      <c r="C909" s="4" t="s">
        <v>8</v>
      </c>
      <c r="D909" s="4" t="str">
        <f>"林思思"</f>
        <v>林思思</v>
      </c>
    </row>
    <row r="910" spans="1:4" s="1" customFormat="1" ht="34.5" customHeight="1">
      <c r="A910" s="4">
        <v>908</v>
      </c>
      <c r="B910" s="4" t="str">
        <f>"36502022010511053483307"</f>
        <v>36502022010511053483307</v>
      </c>
      <c r="C910" s="4" t="s">
        <v>8</v>
      </c>
      <c r="D910" s="4" t="str">
        <f>"严东"</f>
        <v>严东</v>
      </c>
    </row>
    <row r="911" spans="1:4" s="1" customFormat="1" ht="34.5" customHeight="1">
      <c r="A911" s="4">
        <v>909</v>
      </c>
      <c r="B911" s="4" t="str">
        <f>"36502022010511150483373"</f>
        <v>36502022010511150483373</v>
      </c>
      <c r="C911" s="4" t="s">
        <v>8</v>
      </c>
      <c r="D911" s="4" t="str">
        <f>"杜海珍"</f>
        <v>杜海珍</v>
      </c>
    </row>
    <row r="912" spans="1:4" s="1" customFormat="1" ht="34.5" customHeight="1">
      <c r="A912" s="4">
        <v>910</v>
      </c>
      <c r="B912" s="4" t="str">
        <f>"36502022010511180183401"</f>
        <v>36502022010511180183401</v>
      </c>
      <c r="C912" s="4" t="s">
        <v>8</v>
      </c>
      <c r="D912" s="4" t="str">
        <f>"文璐璐"</f>
        <v>文璐璐</v>
      </c>
    </row>
    <row r="913" spans="1:4" s="1" customFormat="1" ht="34.5" customHeight="1">
      <c r="A913" s="4">
        <v>911</v>
      </c>
      <c r="B913" s="4" t="str">
        <f>"36502022010511270783438"</f>
        <v>36502022010511270783438</v>
      </c>
      <c r="C913" s="4" t="s">
        <v>8</v>
      </c>
      <c r="D913" s="4" t="str">
        <f>"苏豪"</f>
        <v>苏豪</v>
      </c>
    </row>
    <row r="914" spans="1:4" s="1" customFormat="1" ht="34.5" customHeight="1">
      <c r="A914" s="4">
        <v>912</v>
      </c>
      <c r="B914" s="4" t="str">
        <f>"36502022010514062584176"</f>
        <v>36502022010514062584176</v>
      </c>
      <c r="C914" s="4" t="s">
        <v>8</v>
      </c>
      <c r="D914" s="4" t="str">
        <f>"周贞莲"</f>
        <v>周贞莲</v>
      </c>
    </row>
    <row r="915" spans="1:4" s="1" customFormat="1" ht="34.5" customHeight="1">
      <c r="A915" s="4">
        <v>913</v>
      </c>
      <c r="B915" s="4" t="str">
        <f>"36502022010514493284372"</f>
        <v>36502022010514493284372</v>
      </c>
      <c r="C915" s="4" t="s">
        <v>8</v>
      </c>
      <c r="D915" s="4" t="str">
        <f>"张朋"</f>
        <v>张朋</v>
      </c>
    </row>
    <row r="916" spans="1:4" s="1" customFormat="1" ht="34.5" customHeight="1">
      <c r="A916" s="4">
        <v>914</v>
      </c>
      <c r="B916" s="4" t="str">
        <f>"36502022010515220984567"</f>
        <v>36502022010515220984567</v>
      </c>
      <c r="C916" s="4" t="s">
        <v>8</v>
      </c>
      <c r="D916" s="4" t="str">
        <f>"陈泰珍"</f>
        <v>陈泰珍</v>
      </c>
    </row>
    <row r="917" spans="1:4" s="1" customFormat="1" ht="34.5" customHeight="1">
      <c r="A917" s="4">
        <v>915</v>
      </c>
      <c r="B917" s="4" t="str">
        <f>"36502022010515325184630"</f>
        <v>36502022010515325184630</v>
      </c>
      <c r="C917" s="4" t="s">
        <v>8</v>
      </c>
      <c r="D917" s="4" t="str">
        <f>"彭盛开"</f>
        <v>彭盛开</v>
      </c>
    </row>
    <row r="918" spans="1:4" s="1" customFormat="1" ht="34.5" customHeight="1">
      <c r="A918" s="4">
        <v>916</v>
      </c>
      <c r="B918" s="4" t="str">
        <f>"36502022010515562784779"</f>
        <v>36502022010515562784779</v>
      </c>
      <c r="C918" s="4" t="s">
        <v>8</v>
      </c>
      <c r="D918" s="4" t="str">
        <f>"陈高民"</f>
        <v>陈高民</v>
      </c>
    </row>
    <row r="919" spans="1:4" s="1" customFormat="1" ht="34.5" customHeight="1">
      <c r="A919" s="4">
        <v>917</v>
      </c>
      <c r="B919" s="4" t="str">
        <f>"36502022010516240284902"</f>
        <v>36502022010516240284902</v>
      </c>
      <c r="C919" s="4" t="s">
        <v>8</v>
      </c>
      <c r="D919" s="4" t="str">
        <f>"王珊珊"</f>
        <v>王珊珊</v>
      </c>
    </row>
    <row r="920" spans="1:4" s="1" customFormat="1" ht="34.5" customHeight="1">
      <c r="A920" s="4">
        <v>918</v>
      </c>
      <c r="B920" s="4" t="str">
        <f>"36502022010516571385078"</f>
        <v>36502022010516571385078</v>
      </c>
      <c r="C920" s="4" t="s">
        <v>8</v>
      </c>
      <c r="D920" s="4" t="str">
        <f>"陈旖旎"</f>
        <v>陈旖旎</v>
      </c>
    </row>
    <row r="921" spans="1:4" s="1" customFormat="1" ht="34.5" customHeight="1">
      <c r="A921" s="4">
        <v>919</v>
      </c>
      <c r="B921" s="4" t="str">
        <f>"36502022010517243985213"</f>
        <v>36502022010517243985213</v>
      </c>
      <c r="C921" s="4" t="s">
        <v>8</v>
      </c>
      <c r="D921" s="4" t="str">
        <f>"冯菲"</f>
        <v>冯菲</v>
      </c>
    </row>
    <row r="922" spans="1:4" s="1" customFormat="1" ht="34.5" customHeight="1">
      <c r="A922" s="4">
        <v>920</v>
      </c>
      <c r="B922" s="4" t="str">
        <f>"36502022010517395085273"</f>
        <v>36502022010517395085273</v>
      </c>
      <c r="C922" s="4" t="s">
        <v>8</v>
      </c>
      <c r="D922" s="4" t="str">
        <f>"陈浩"</f>
        <v>陈浩</v>
      </c>
    </row>
    <row r="923" spans="1:4" s="1" customFormat="1" ht="34.5" customHeight="1">
      <c r="A923" s="4">
        <v>921</v>
      </c>
      <c r="B923" s="4" t="str">
        <f>"36502022010518030785359"</f>
        <v>36502022010518030785359</v>
      </c>
      <c r="C923" s="4" t="s">
        <v>8</v>
      </c>
      <c r="D923" s="4" t="str">
        <f>"李震乾"</f>
        <v>李震乾</v>
      </c>
    </row>
    <row r="924" spans="1:4" s="1" customFormat="1" ht="34.5" customHeight="1">
      <c r="A924" s="4">
        <v>922</v>
      </c>
      <c r="B924" s="4" t="str">
        <f>"36502022010518160585413"</f>
        <v>36502022010518160585413</v>
      </c>
      <c r="C924" s="4" t="s">
        <v>8</v>
      </c>
      <c r="D924" s="4" t="str">
        <f>"赵寒"</f>
        <v>赵寒</v>
      </c>
    </row>
    <row r="925" spans="1:4" s="1" customFormat="1" ht="34.5" customHeight="1">
      <c r="A925" s="4">
        <v>923</v>
      </c>
      <c r="B925" s="4" t="str">
        <f>"36502022010519043585565"</f>
        <v>36502022010519043585565</v>
      </c>
      <c r="C925" s="4" t="s">
        <v>8</v>
      </c>
      <c r="D925" s="4" t="str">
        <f>"李尧"</f>
        <v>李尧</v>
      </c>
    </row>
    <row r="926" spans="1:4" s="1" customFormat="1" ht="34.5" customHeight="1">
      <c r="A926" s="4">
        <v>924</v>
      </c>
      <c r="B926" s="4" t="str">
        <f>"36502022010519121385595"</f>
        <v>36502022010519121385595</v>
      </c>
      <c r="C926" s="4" t="s">
        <v>8</v>
      </c>
      <c r="D926" s="4" t="str">
        <f>"王雪琪"</f>
        <v>王雪琪</v>
      </c>
    </row>
    <row r="927" spans="1:4" s="1" customFormat="1" ht="34.5" customHeight="1">
      <c r="A927" s="4">
        <v>925</v>
      </c>
      <c r="B927" s="4" t="str">
        <f>"36502022010519311585683"</f>
        <v>36502022010519311585683</v>
      </c>
      <c r="C927" s="4" t="s">
        <v>8</v>
      </c>
      <c r="D927" s="4" t="str">
        <f>"史婷婷"</f>
        <v>史婷婷</v>
      </c>
    </row>
    <row r="928" spans="1:4" s="1" customFormat="1" ht="34.5" customHeight="1">
      <c r="A928" s="4">
        <v>926</v>
      </c>
      <c r="B928" s="4" t="str">
        <f>"36502022010519590385800"</f>
        <v>36502022010519590385800</v>
      </c>
      <c r="C928" s="4" t="s">
        <v>8</v>
      </c>
      <c r="D928" s="4" t="str">
        <f>"李建洋"</f>
        <v>李建洋</v>
      </c>
    </row>
    <row r="929" spans="1:4" s="1" customFormat="1" ht="34.5" customHeight="1">
      <c r="A929" s="4">
        <v>927</v>
      </c>
      <c r="B929" s="4" t="str">
        <f>"36502022010520010785814"</f>
        <v>36502022010520010785814</v>
      </c>
      <c r="C929" s="4" t="s">
        <v>8</v>
      </c>
      <c r="D929" s="4" t="str">
        <f>"张煦"</f>
        <v>张煦</v>
      </c>
    </row>
    <row r="930" spans="1:4" s="1" customFormat="1" ht="34.5" customHeight="1">
      <c r="A930" s="4">
        <v>928</v>
      </c>
      <c r="B930" s="4" t="str">
        <f>"36502022010520061385844"</f>
        <v>36502022010520061385844</v>
      </c>
      <c r="C930" s="4" t="s">
        <v>8</v>
      </c>
      <c r="D930" s="4" t="str">
        <f>"刘源浩"</f>
        <v>刘源浩</v>
      </c>
    </row>
    <row r="931" spans="1:4" s="1" customFormat="1" ht="34.5" customHeight="1">
      <c r="A931" s="4">
        <v>929</v>
      </c>
      <c r="B931" s="4" t="str">
        <f>"36502022010520320485947"</f>
        <v>36502022010520320485947</v>
      </c>
      <c r="C931" s="4" t="s">
        <v>8</v>
      </c>
      <c r="D931" s="4" t="str">
        <f>"陈立毫"</f>
        <v>陈立毫</v>
      </c>
    </row>
    <row r="932" spans="1:4" s="1" customFormat="1" ht="34.5" customHeight="1">
      <c r="A932" s="4">
        <v>930</v>
      </c>
      <c r="B932" s="4" t="str">
        <f>"36502022010520322485948"</f>
        <v>36502022010520322485948</v>
      </c>
      <c r="C932" s="4" t="s">
        <v>8</v>
      </c>
      <c r="D932" s="4" t="str">
        <f>"钟斌"</f>
        <v>钟斌</v>
      </c>
    </row>
    <row r="933" spans="1:4" s="1" customFormat="1" ht="34.5" customHeight="1">
      <c r="A933" s="4">
        <v>931</v>
      </c>
      <c r="B933" s="4" t="str">
        <f>"36502022010520412485986"</f>
        <v>36502022010520412485986</v>
      </c>
      <c r="C933" s="4" t="s">
        <v>8</v>
      </c>
      <c r="D933" s="4" t="str">
        <f>"陈彦儒"</f>
        <v>陈彦儒</v>
      </c>
    </row>
    <row r="934" spans="1:4" s="1" customFormat="1" ht="34.5" customHeight="1">
      <c r="A934" s="4">
        <v>932</v>
      </c>
      <c r="B934" s="4" t="str">
        <f>"36502022010521060386110"</f>
        <v>36502022010521060386110</v>
      </c>
      <c r="C934" s="4" t="s">
        <v>8</v>
      </c>
      <c r="D934" s="4" t="str">
        <f>"潘孝柳"</f>
        <v>潘孝柳</v>
      </c>
    </row>
    <row r="935" spans="1:4" s="1" customFormat="1" ht="34.5" customHeight="1">
      <c r="A935" s="4">
        <v>933</v>
      </c>
      <c r="B935" s="4" t="str">
        <f>"36502022010521173886161"</f>
        <v>36502022010521173886161</v>
      </c>
      <c r="C935" s="4" t="s">
        <v>8</v>
      </c>
      <c r="D935" s="4" t="str">
        <f>"林瑞富"</f>
        <v>林瑞富</v>
      </c>
    </row>
    <row r="936" spans="1:4" s="1" customFormat="1" ht="34.5" customHeight="1">
      <c r="A936" s="4">
        <v>934</v>
      </c>
      <c r="B936" s="4" t="str">
        <f>"36502022010522194086445"</f>
        <v>36502022010522194086445</v>
      </c>
      <c r="C936" s="4" t="s">
        <v>8</v>
      </c>
      <c r="D936" s="4" t="str">
        <f>"陈烽"</f>
        <v>陈烽</v>
      </c>
    </row>
    <row r="937" spans="1:4" s="1" customFormat="1" ht="34.5" customHeight="1">
      <c r="A937" s="4">
        <v>935</v>
      </c>
      <c r="B937" s="4" t="str">
        <f>"36502022010523240586637"</f>
        <v>36502022010523240586637</v>
      </c>
      <c r="C937" s="4" t="s">
        <v>8</v>
      </c>
      <c r="D937" s="4" t="str">
        <f>"林光海"</f>
        <v>林光海</v>
      </c>
    </row>
    <row r="938" spans="1:4" s="1" customFormat="1" ht="34.5" customHeight="1">
      <c r="A938" s="4">
        <v>936</v>
      </c>
      <c r="B938" s="4" t="str">
        <f>"36502022010609323487083"</f>
        <v>36502022010609323487083</v>
      </c>
      <c r="C938" s="4" t="s">
        <v>8</v>
      </c>
      <c r="D938" s="4" t="str">
        <f>"邱潇影"</f>
        <v>邱潇影</v>
      </c>
    </row>
    <row r="939" spans="1:4" s="1" customFormat="1" ht="34.5" customHeight="1">
      <c r="A939" s="4">
        <v>937</v>
      </c>
      <c r="B939" s="4" t="str">
        <f>"36502022010609385687116"</f>
        <v>36502022010609385687116</v>
      </c>
      <c r="C939" s="4" t="s">
        <v>8</v>
      </c>
      <c r="D939" s="4" t="str">
        <f>"王光卓"</f>
        <v>王光卓</v>
      </c>
    </row>
    <row r="940" spans="1:4" s="1" customFormat="1" ht="34.5" customHeight="1">
      <c r="A940" s="4">
        <v>938</v>
      </c>
      <c r="B940" s="4" t="str">
        <f>"36502022010610160287291"</f>
        <v>36502022010610160287291</v>
      </c>
      <c r="C940" s="4" t="s">
        <v>8</v>
      </c>
      <c r="D940" s="4" t="str">
        <f>"林斯辉"</f>
        <v>林斯辉</v>
      </c>
    </row>
    <row r="941" spans="1:4" s="1" customFormat="1" ht="34.5" customHeight="1">
      <c r="A941" s="4">
        <v>939</v>
      </c>
      <c r="B941" s="4" t="str">
        <f>"36502022010610384587394"</f>
        <v>36502022010610384587394</v>
      </c>
      <c r="C941" s="4" t="s">
        <v>8</v>
      </c>
      <c r="D941" s="4" t="str">
        <f>"陈积泽"</f>
        <v>陈积泽</v>
      </c>
    </row>
    <row r="942" spans="1:4" s="1" customFormat="1" ht="34.5" customHeight="1">
      <c r="A942" s="4">
        <v>940</v>
      </c>
      <c r="B942" s="4" t="str">
        <f>"36502022010611080987540"</f>
        <v>36502022010611080987540</v>
      </c>
      <c r="C942" s="4" t="s">
        <v>8</v>
      </c>
      <c r="D942" s="4" t="str">
        <f>"王乃亮"</f>
        <v>王乃亮</v>
      </c>
    </row>
    <row r="943" spans="1:4" s="1" customFormat="1" ht="34.5" customHeight="1">
      <c r="A943" s="4">
        <v>941</v>
      </c>
      <c r="B943" s="4" t="str">
        <f>"36502022010611383787666"</f>
        <v>36502022010611383787666</v>
      </c>
      <c r="C943" s="4" t="s">
        <v>8</v>
      </c>
      <c r="D943" s="4" t="str">
        <f>"陈俊玲"</f>
        <v>陈俊玲</v>
      </c>
    </row>
    <row r="944" spans="1:4" s="1" customFormat="1" ht="34.5" customHeight="1">
      <c r="A944" s="4">
        <v>942</v>
      </c>
      <c r="B944" s="4" t="str">
        <f>"36502022010613111888048"</f>
        <v>36502022010613111888048</v>
      </c>
      <c r="C944" s="4" t="s">
        <v>8</v>
      </c>
      <c r="D944" s="4" t="str">
        <f>"李皎余"</f>
        <v>李皎余</v>
      </c>
    </row>
    <row r="945" spans="1:4" s="1" customFormat="1" ht="34.5" customHeight="1">
      <c r="A945" s="4">
        <v>943</v>
      </c>
      <c r="B945" s="4" t="str">
        <f>"36502022010615000188451"</f>
        <v>36502022010615000188451</v>
      </c>
      <c r="C945" s="4" t="s">
        <v>8</v>
      </c>
      <c r="D945" s="4" t="str">
        <f>"陈道帅"</f>
        <v>陈道帅</v>
      </c>
    </row>
    <row r="946" spans="1:4" s="1" customFormat="1" ht="34.5" customHeight="1">
      <c r="A946" s="4">
        <v>944</v>
      </c>
      <c r="B946" s="4" t="str">
        <f>"36502022010616130488805"</f>
        <v>36502022010616130488805</v>
      </c>
      <c r="C946" s="4" t="s">
        <v>8</v>
      </c>
      <c r="D946" s="4" t="str">
        <f>"刘健"</f>
        <v>刘健</v>
      </c>
    </row>
    <row r="947" spans="1:4" s="1" customFormat="1" ht="34.5" customHeight="1">
      <c r="A947" s="4">
        <v>945</v>
      </c>
      <c r="B947" s="4" t="str">
        <f>"36502022010616253688880"</f>
        <v>36502022010616253688880</v>
      </c>
      <c r="C947" s="4" t="s">
        <v>8</v>
      </c>
      <c r="D947" s="4" t="str">
        <f>"陈名丽"</f>
        <v>陈名丽</v>
      </c>
    </row>
    <row r="948" spans="1:4" s="1" customFormat="1" ht="34.5" customHeight="1">
      <c r="A948" s="4">
        <v>946</v>
      </c>
      <c r="B948" s="4" t="str">
        <f>"36502022010618323789332"</f>
        <v>36502022010618323789332</v>
      </c>
      <c r="C948" s="4" t="s">
        <v>8</v>
      </c>
      <c r="D948" s="4" t="str">
        <f>"陈寿露"</f>
        <v>陈寿露</v>
      </c>
    </row>
    <row r="949" spans="1:4" s="1" customFormat="1" ht="34.5" customHeight="1">
      <c r="A949" s="4">
        <v>947</v>
      </c>
      <c r="B949" s="4" t="str">
        <f>"36502022010620194889701"</f>
        <v>36502022010620194889701</v>
      </c>
      <c r="C949" s="4" t="s">
        <v>8</v>
      </c>
      <c r="D949" s="4" t="str">
        <f>"秦子贞"</f>
        <v>秦子贞</v>
      </c>
    </row>
    <row r="950" spans="1:4" s="1" customFormat="1" ht="34.5" customHeight="1">
      <c r="A950" s="4">
        <v>948</v>
      </c>
      <c r="B950" s="4" t="str">
        <f>"36502022010710353590907"</f>
        <v>36502022010710353590907</v>
      </c>
      <c r="C950" s="4" t="s">
        <v>8</v>
      </c>
      <c r="D950" s="4" t="str">
        <f>"李想"</f>
        <v>李想</v>
      </c>
    </row>
    <row r="951" spans="1:4" s="1" customFormat="1" ht="34.5" customHeight="1">
      <c r="A951" s="4">
        <v>949</v>
      </c>
      <c r="B951" s="4" t="str">
        <f>"36502022010711142391072"</f>
        <v>36502022010711142391072</v>
      </c>
      <c r="C951" s="4" t="s">
        <v>8</v>
      </c>
      <c r="D951" s="4" t="str">
        <f>"李雪伦"</f>
        <v>李雪伦</v>
      </c>
    </row>
    <row r="952" spans="1:4" s="1" customFormat="1" ht="34.5" customHeight="1">
      <c r="A952" s="4">
        <v>950</v>
      </c>
      <c r="B952" s="4" t="str">
        <f>"36502022010711211091095"</f>
        <v>36502022010711211091095</v>
      </c>
      <c r="C952" s="4" t="s">
        <v>8</v>
      </c>
      <c r="D952" s="4" t="str">
        <f>"肖唯鹃"</f>
        <v>肖唯鹃</v>
      </c>
    </row>
    <row r="953" spans="1:4" s="1" customFormat="1" ht="34.5" customHeight="1">
      <c r="A953" s="4">
        <v>951</v>
      </c>
      <c r="B953" s="4" t="str">
        <f>"36502022010714502291825"</f>
        <v>36502022010714502291825</v>
      </c>
      <c r="C953" s="4" t="s">
        <v>8</v>
      </c>
      <c r="D953" s="4" t="str">
        <f>"周俊杰"</f>
        <v>周俊杰</v>
      </c>
    </row>
    <row r="954" spans="1:4" s="1" customFormat="1" ht="34.5" customHeight="1">
      <c r="A954" s="4">
        <v>952</v>
      </c>
      <c r="B954" s="4" t="str">
        <f>"36502022010716081492142"</f>
        <v>36502022010716081492142</v>
      </c>
      <c r="C954" s="4" t="s">
        <v>8</v>
      </c>
      <c r="D954" s="4" t="str">
        <f>"符传明"</f>
        <v>符传明</v>
      </c>
    </row>
    <row r="955" spans="1:4" s="1" customFormat="1" ht="34.5" customHeight="1">
      <c r="A955" s="4">
        <v>953</v>
      </c>
      <c r="B955" s="4" t="str">
        <f>"36502022010716135292166"</f>
        <v>36502022010716135292166</v>
      </c>
      <c r="C955" s="4" t="s">
        <v>8</v>
      </c>
      <c r="D955" s="4" t="str">
        <f>"唐文玲"</f>
        <v>唐文玲</v>
      </c>
    </row>
    <row r="956" spans="1:4" s="1" customFormat="1" ht="34.5" customHeight="1">
      <c r="A956" s="4">
        <v>954</v>
      </c>
      <c r="B956" s="4" t="str">
        <f>"36502022010716445192258"</f>
        <v>36502022010716445192258</v>
      </c>
      <c r="C956" s="4" t="s">
        <v>8</v>
      </c>
      <c r="D956" s="4" t="str">
        <f>"陈雅婷"</f>
        <v>陈雅婷</v>
      </c>
    </row>
    <row r="957" spans="1:4" s="1" customFormat="1" ht="34.5" customHeight="1">
      <c r="A957" s="4">
        <v>955</v>
      </c>
      <c r="B957" s="4" t="str">
        <f>"36502022010719323092646"</f>
        <v>36502022010719323092646</v>
      </c>
      <c r="C957" s="4" t="s">
        <v>8</v>
      </c>
      <c r="D957" s="4" t="str">
        <f>"陈文豪"</f>
        <v>陈文豪</v>
      </c>
    </row>
    <row r="958" spans="1:4" s="1" customFormat="1" ht="34.5" customHeight="1">
      <c r="A958" s="4">
        <v>956</v>
      </c>
      <c r="B958" s="4" t="str">
        <f>"36502022010719535292679"</f>
        <v>36502022010719535292679</v>
      </c>
      <c r="C958" s="4" t="s">
        <v>8</v>
      </c>
      <c r="D958" s="4" t="str">
        <f>"陈旭龙"</f>
        <v>陈旭龙</v>
      </c>
    </row>
    <row r="959" spans="1:4" s="1" customFormat="1" ht="34.5" customHeight="1">
      <c r="A959" s="4">
        <v>957</v>
      </c>
      <c r="B959" s="4" t="str">
        <f>"36502022010723415693029"</f>
        <v>36502022010723415693029</v>
      </c>
      <c r="C959" s="4" t="s">
        <v>8</v>
      </c>
      <c r="D959" s="4" t="str">
        <f>"罗宁尹"</f>
        <v>罗宁尹</v>
      </c>
    </row>
    <row r="960" spans="1:4" s="1" customFormat="1" ht="34.5" customHeight="1">
      <c r="A960" s="4">
        <v>958</v>
      </c>
      <c r="B960" s="4" t="str">
        <f>"36502022010810140593199"</f>
        <v>36502022010810140593199</v>
      </c>
      <c r="C960" s="4" t="s">
        <v>8</v>
      </c>
      <c r="D960" s="4" t="str">
        <f>"李世涵"</f>
        <v>李世涵</v>
      </c>
    </row>
    <row r="961" spans="1:4" s="1" customFormat="1" ht="34.5" customHeight="1">
      <c r="A961" s="4">
        <v>959</v>
      </c>
      <c r="B961" s="4" t="str">
        <f>"36502022010815094893588"</f>
        <v>36502022010815094893588</v>
      </c>
      <c r="C961" s="4" t="s">
        <v>8</v>
      </c>
      <c r="D961" s="4" t="str">
        <f>"郭宇铭"</f>
        <v>郭宇铭</v>
      </c>
    </row>
    <row r="962" spans="1:4" s="1" customFormat="1" ht="34.5" customHeight="1">
      <c r="A962" s="4">
        <v>960</v>
      </c>
      <c r="B962" s="4" t="str">
        <f>"36502022010816084793690"</f>
        <v>36502022010816084793690</v>
      </c>
      <c r="C962" s="4" t="s">
        <v>8</v>
      </c>
      <c r="D962" s="4" t="str">
        <f>"罗智惠"</f>
        <v>罗智惠</v>
      </c>
    </row>
    <row r="963" spans="1:4" s="1" customFormat="1" ht="34.5" customHeight="1">
      <c r="A963" s="4">
        <v>961</v>
      </c>
      <c r="B963" s="4" t="str">
        <f>"36502022010817345993833"</f>
        <v>36502022010817345993833</v>
      </c>
      <c r="C963" s="4" t="s">
        <v>8</v>
      </c>
      <c r="D963" s="4" t="str">
        <f>"郑友行"</f>
        <v>郑友行</v>
      </c>
    </row>
    <row r="964" spans="1:4" s="1" customFormat="1" ht="34.5" customHeight="1">
      <c r="A964" s="4">
        <v>962</v>
      </c>
      <c r="B964" s="4" t="str">
        <f>"36502022010817382893840"</f>
        <v>36502022010817382893840</v>
      </c>
      <c r="C964" s="4" t="s">
        <v>8</v>
      </c>
      <c r="D964" s="4" t="str">
        <f>"陈广敏"</f>
        <v>陈广敏</v>
      </c>
    </row>
    <row r="965" spans="1:4" s="1" customFormat="1" ht="34.5" customHeight="1">
      <c r="A965" s="4">
        <v>963</v>
      </c>
      <c r="B965" s="4" t="str">
        <f>"36502022010818061793887"</f>
        <v>36502022010818061793887</v>
      </c>
      <c r="C965" s="4" t="s">
        <v>8</v>
      </c>
      <c r="D965" s="4" t="str">
        <f>"陈芸"</f>
        <v>陈芸</v>
      </c>
    </row>
    <row r="966" spans="1:4" s="1" customFormat="1" ht="34.5" customHeight="1">
      <c r="A966" s="4">
        <v>964</v>
      </c>
      <c r="B966" s="4" t="str">
        <f>"36502022010818390793931"</f>
        <v>36502022010818390793931</v>
      </c>
      <c r="C966" s="4" t="s">
        <v>8</v>
      </c>
      <c r="D966" s="4" t="str">
        <f>"王淑敏"</f>
        <v>王淑敏</v>
      </c>
    </row>
    <row r="967" spans="1:4" s="1" customFormat="1" ht="34.5" customHeight="1">
      <c r="A967" s="4">
        <v>965</v>
      </c>
      <c r="B967" s="4" t="str">
        <f>"36502022010821143494226"</f>
        <v>36502022010821143494226</v>
      </c>
      <c r="C967" s="4" t="s">
        <v>8</v>
      </c>
      <c r="D967" s="4" t="str">
        <f>"黎惠娴"</f>
        <v>黎惠娴</v>
      </c>
    </row>
    <row r="968" spans="1:4" s="1" customFormat="1" ht="34.5" customHeight="1">
      <c r="A968" s="4">
        <v>966</v>
      </c>
      <c r="B968" s="4" t="str">
        <f>"36502022010821155694231"</f>
        <v>36502022010821155694231</v>
      </c>
      <c r="C968" s="4" t="s">
        <v>8</v>
      </c>
      <c r="D968" s="4" t="str">
        <f>"杜钟宝"</f>
        <v>杜钟宝</v>
      </c>
    </row>
    <row r="969" spans="1:4" s="1" customFormat="1" ht="34.5" customHeight="1">
      <c r="A969" s="4">
        <v>967</v>
      </c>
      <c r="B969" s="4" t="str">
        <f>"36502022010821401294282"</f>
        <v>36502022010821401294282</v>
      </c>
      <c r="C969" s="4" t="s">
        <v>8</v>
      </c>
      <c r="D969" s="4" t="str">
        <f>"苏孙甲"</f>
        <v>苏孙甲</v>
      </c>
    </row>
    <row r="970" spans="1:4" s="1" customFormat="1" ht="34.5" customHeight="1">
      <c r="A970" s="4">
        <v>968</v>
      </c>
      <c r="B970" s="4" t="str">
        <f>"36502022010822030594330"</f>
        <v>36502022010822030594330</v>
      </c>
      <c r="C970" s="4" t="s">
        <v>8</v>
      </c>
      <c r="D970" s="4" t="str">
        <f>"罗毅"</f>
        <v>罗毅</v>
      </c>
    </row>
    <row r="971" spans="1:4" s="1" customFormat="1" ht="34.5" customHeight="1">
      <c r="A971" s="4">
        <v>969</v>
      </c>
      <c r="B971" s="4" t="str">
        <f>"36502022010823472994507"</f>
        <v>36502022010823472994507</v>
      </c>
      <c r="C971" s="4" t="s">
        <v>8</v>
      </c>
      <c r="D971" s="4" t="str">
        <f>"吴春燕"</f>
        <v>吴春燕</v>
      </c>
    </row>
    <row r="972" spans="1:4" s="1" customFormat="1" ht="34.5" customHeight="1">
      <c r="A972" s="4">
        <v>970</v>
      </c>
      <c r="B972" s="4" t="str">
        <f>"36502022010900001894518"</f>
        <v>36502022010900001894518</v>
      </c>
      <c r="C972" s="4" t="s">
        <v>8</v>
      </c>
      <c r="D972" s="4" t="str">
        <f>"黄小宜"</f>
        <v>黄小宜</v>
      </c>
    </row>
    <row r="973" spans="1:4" s="1" customFormat="1" ht="34.5" customHeight="1">
      <c r="A973" s="4">
        <v>971</v>
      </c>
      <c r="B973" s="4" t="str">
        <f>"36502022010900573194560"</f>
        <v>36502022010900573194560</v>
      </c>
      <c r="C973" s="4" t="s">
        <v>8</v>
      </c>
      <c r="D973" s="4" t="str">
        <f>"黄梦诗"</f>
        <v>黄梦诗</v>
      </c>
    </row>
    <row r="974" spans="1:4" s="1" customFormat="1" ht="34.5" customHeight="1">
      <c r="A974" s="4">
        <v>972</v>
      </c>
      <c r="B974" s="4" t="str">
        <f>"36502022010908474294615"</f>
        <v>36502022010908474294615</v>
      </c>
      <c r="C974" s="4" t="s">
        <v>8</v>
      </c>
      <c r="D974" s="4" t="str">
        <f>"朱万贺"</f>
        <v>朱万贺</v>
      </c>
    </row>
    <row r="975" spans="1:4" s="1" customFormat="1" ht="34.5" customHeight="1">
      <c r="A975" s="4">
        <v>973</v>
      </c>
      <c r="B975" s="4" t="str">
        <f>"36502022010910270394751"</f>
        <v>36502022010910270394751</v>
      </c>
      <c r="C975" s="4" t="s">
        <v>8</v>
      </c>
      <c r="D975" s="4" t="str">
        <f>"杨生曼"</f>
        <v>杨生曼</v>
      </c>
    </row>
    <row r="976" spans="1:4" s="1" customFormat="1" ht="34.5" customHeight="1">
      <c r="A976" s="4">
        <v>974</v>
      </c>
      <c r="B976" s="4" t="str">
        <f>"36502022010910533094838"</f>
        <v>36502022010910533094838</v>
      </c>
      <c r="C976" s="4" t="s">
        <v>8</v>
      </c>
      <c r="D976" s="4" t="str">
        <f>"黄以丽"</f>
        <v>黄以丽</v>
      </c>
    </row>
    <row r="977" spans="1:4" s="1" customFormat="1" ht="34.5" customHeight="1">
      <c r="A977" s="4">
        <v>975</v>
      </c>
      <c r="B977" s="4" t="str">
        <f>"36502022010911044694868"</f>
        <v>36502022010911044694868</v>
      </c>
      <c r="C977" s="4" t="s">
        <v>8</v>
      </c>
      <c r="D977" s="4" t="str">
        <f>"李榕"</f>
        <v>李榕</v>
      </c>
    </row>
    <row r="978" spans="1:4" s="1" customFormat="1" ht="34.5" customHeight="1">
      <c r="A978" s="4">
        <v>976</v>
      </c>
      <c r="B978" s="4" t="str">
        <f>"36502022010911150594898"</f>
        <v>36502022010911150594898</v>
      </c>
      <c r="C978" s="4" t="s">
        <v>8</v>
      </c>
      <c r="D978" s="4" t="str">
        <f>"王佩茹"</f>
        <v>王佩茹</v>
      </c>
    </row>
    <row r="979" spans="1:4" s="1" customFormat="1" ht="34.5" customHeight="1">
      <c r="A979" s="4">
        <v>977</v>
      </c>
      <c r="B979" s="4" t="str">
        <f>"36502022010911424394984"</f>
        <v>36502022010911424394984</v>
      </c>
      <c r="C979" s="4" t="s">
        <v>8</v>
      </c>
      <c r="D979" s="4" t="str">
        <f>"邓娟妹"</f>
        <v>邓娟妹</v>
      </c>
    </row>
    <row r="980" spans="1:4" s="1" customFormat="1" ht="34.5" customHeight="1">
      <c r="A980" s="4">
        <v>978</v>
      </c>
      <c r="B980" s="4" t="str">
        <f>"36502022010911425594985"</f>
        <v>36502022010911425594985</v>
      </c>
      <c r="C980" s="4" t="s">
        <v>8</v>
      </c>
      <c r="D980" s="4" t="str">
        <f>"黄雯佳"</f>
        <v>黄雯佳</v>
      </c>
    </row>
    <row r="981" s="1" customFormat="1" ht="34.5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陈明耀</cp:lastModifiedBy>
  <dcterms:created xsi:type="dcterms:W3CDTF">2022-01-11T14:54:14Z</dcterms:created>
  <dcterms:modified xsi:type="dcterms:W3CDTF">2022-01-11T20:00:03Z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17D34A980F754E3399FFA25DEFA2EA0F</vt:lpwstr>
  </property>
  <property fmtid="{D5CDD505-2E9C-101B-9397-08002B2CF9AE}" pid="3" name="KSOProductBuildV">
    <vt:lpwstr>2052-3.9.0.6159</vt:lpwstr>
  </property>
  <property fmtid="{D5CDD505-2E9C-101B-9397-08002B2CF9AE}" pid="4" name="퀀_generated_2.-2147483648">
    <vt:i4>2052</vt:i4>
  </property>
</Properties>
</file>